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350" firstSheet="6" activeTab="6"/>
  </bookViews>
  <sheets>
    <sheet name="Vrhunski" sheetId="1" state="hidden" r:id="rId1"/>
    <sheet name="Kvalitetni" sheetId="2" state="hidden" r:id="rId2"/>
    <sheet name="Sport osoba sa invaliditetom" sheetId="4" state="hidden" r:id="rId3"/>
    <sheet name="Sport za sve" sheetId="5" state="hidden" r:id="rId4"/>
    <sheet name="Sportske manifestacije" sheetId="6" state="hidden" r:id="rId5"/>
    <sheet name="Sportski objekti" sheetId="17" state="hidden" r:id="rId6"/>
    <sheet name="Rang lista 2021" sheetId="10" r:id="rId7"/>
    <sheet name="Procenti" sheetId="8" state="hidden" r:id="rId8"/>
    <sheet name="Za odluku 2021" sheetId="15" state="hidden" r:id="rId9"/>
    <sheet name="Lista odbijenih" sheetId="16" state="hidden" r:id="rId10"/>
  </sheets>
  <calcPr calcId="145621"/>
</workbook>
</file>

<file path=xl/calcChain.xml><?xml version="1.0" encoding="utf-8"?>
<calcChain xmlns="http://schemas.openxmlformats.org/spreadsheetml/2006/main">
  <c r="E18" i="15" l="1"/>
  <c r="E172" i="15"/>
  <c r="E165" i="15"/>
  <c r="E164" i="15"/>
  <c r="E141" i="15"/>
  <c r="E110" i="15"/>
  <c r="E41" i="15" l="1"/>
  <c r="E7" i="15"/>
  <c r="Q17" i="2" l="1"/>
  <c r="Q4" i="2"/>
  <c r="Q16" i="2"/>
  <c r="Q9" i="2"/>
  <c r="Q21" i="2"/>
  <c r="F139" i="10" l="1"/>
  <c r="F151" i="10"/>
  <c r="F174" i="10"/>
  <c r="E174" i="10"/>
  <c r="E151" i="10"/>
  <c r="F118" i="10"/>
  <c r="E118" i="10"/>
  <c r="B17" i="8" l="1"/>
  <c r="N35" i="6"/>
  <c r="K16" i="5" l="1"/>
  <c r="E13" i="8"/>
  <c r="J40" i="5"/>
  <c r="I32" i="5"/>
  <c r="J6" i="17"/>
  <c r="I35" i="6"/>
  <c r="P21" i="4"/>
  <c r="O21" i="4"/>
  <c r="P7" i="4"/>
  <c r="N26" i="1"/>
  <c r="O6" i="1"/>
  <c r="Q5" i="1" l="1"/>
  <c r="B18" i="8"/>
  <c r="F8" i="10"/>
  <c r="K35" i="6" l="1"/>
  <c r="K32" i="5"/>
  <c r="L40" i="5"/>
  <c r="P22" i="1"/>
  <c r="P25" i="1"/>
  <c r="F44" i="10"/>
  <c r="F182" i="10" s="1"/>
  <c r="F19" i="10"/>
  <c r="Q4" i="1"/>
  <c r="P41" i="2"/>
  <c r="P42" i="2"/>
  <c r="P23" i="1"/>
  <c r="P21" i="1"/>
  <c r="P20" i="1"/>
  <c r="P49" i="2"/>
  <c r="P50" i="2" l="1"/>
  <c r="P26" i="1"/>
  <c r="I4" i="5"/>
  <c r="Q7" i="4"/>
  <c r="Q23" i="2"/>
  <c r="T23" i="2" s="1"/>
  <c r="Q6" i="1"/>
  <c r="I20" i="6"/>
  <c r="J20" i="6" s="1"/>
  <c r="I21" i="6"/>
  <c r="J21" i="6" s="1"/>
  <c r="I22" i="5" l="1"/>
  <c r="J22" i="5" s="1"/>
  <c r="I11" i="5"/>
  <c r="J11" i="5" s="1"/>
  <c r="I6" i="5"/>
  <c r="J6" i="5" s="1"/>
  <c r="I31" i="5" l="1"/>
  <c r="J31" i="5" s="1"/>
  <c r="F74" i="10" l="1"/>
  <c r="E8" i="10"/>
  <c r="E19" i="10"/>
  <c r="E44" i="10" l="1"/>
  <c r="F49" i="2" l="1"/>
  <c r="F22" i="2" l="1"/>
  <c r="F21" i="2"/>
  <c r="F5" i="1"/>
  <c r="O5" i="1" s="1"/>
  <c r="P5" i="1" s="1"/>
  <c r="F22" i="1"/>
  <c r="F21" i="1" l="1"/>
  <c r="F4" i="1"/>
  <c r="N35" i="2"/>
  <c r="O35" i="2" l="1"/>
  <c r="N20" i="4"/>
  <c r="O20" i="4" s="1"/>
  <c r="N37" i="2"/>
  <c r="O37" i="2" s="1"/>
  <c r="N38" i="2"/>
  <c r="O38" i="2" s="1"/>
  <c r="N39" i="2"/>
  <c r="O39" i="2" s="1"/>
  <c r="N40" i="2"/>
  <c r="O40" i="2" s="1"/>
  <c r="N41" i="2"/>
  <c r="O41" i="2" s="1"/>
  <c r="N42" i="2"/>
  <c r="O42" i="2" s="1"/>
  <c r="N43" i="2"/>
  <c r="O43" i="2" s="1"/>
  <c r="N44" i="2"/>
  <c r="O44" i="2" s="1"/>
  <c r="N45" i="2"/>
  <c r="O45" i="2" s="1"/>
  <c r="N46" i="2"/>
  <c r="O46" i="2" s="1"/>
  <c r="N47" i="2"/>
  <c r="O47" i="2" s="1"/>
  <c r="N48" i="2"/>
  <c r="O48" i="2" s="1"/>
  <c r="N49" i="2"/>
  <c r="O49" i="2" s="1"/>
  <c r="N36" i="2"/>
  <c r="O36" i="2" s="1"/>
  <c r="N20" i="1"/>
  <c r="O20" i="1" s="1"/>
  <c r="N21" i="1"/>
  <c r="O21" i="1" s="1"/>
  <c r="N22" i="1"/>
  <c r="O22" i="1" s="1"/>
  <c r="N23" i="1"/>
  <c r="O23" i="1" s="1"/>
  <c r="N24" i="1"/>
  <c r="O24" i="1" s="1"/>
  <c r="N25" i="1"/>
  <c r="O25" i="1" s="1"/>
  <c r="O50" i="2" l="1"/>
  <c r="N50" i="2"/>
  <c r="O26" i="1"/>
  <c r="I4" i="17"/>
  <c r="I5" i="17"/>
  <c r="I3" i="17"/>
  <c r="O4" i="1"/>
  <c r="P4" i="1" s="1"/>
  <c r="P6" i="1" s="1"/>
  <c r="I30" i="6"/>
  <c r="J30" i="6" s="1"/>
  <c r="I31" i="6"/>
  <c r="J31" i="6" s="1"/>
  <c r="I32" i="6"/>
  <c r="J32" i="6" s="1"/>
  <c r="I33" i="6"/>
  <c r="J33" i="6" s="1"/>
  <c r="I34" i="6"/>
  <c r="J34" i="6" s="1"/>
  <c r="J39" i="5"/>
  <c r="K39" i="5" s="1"/>
  <c r="I26" i="5"/>
  <c r="J26" i="5" s="1"/>
  <c r="I27" i="5"/>
  <c r="J27" i="5" s="1"/>
  <c r="I28" i="5"/>
  <c r="J28" i="5" s="1"/>
  <c r="I29" i="5"/>
  <c r="J29" i="5" s="1"/>
  <c r="O12" i="2"/>
  <c r="P12" i="2" s="1"/>
  <c r="O13" i="2"/>
  <c r="P13" i="2" s="1"/>
  <c r="O14" i="2"/>
  <c r="P14" i="2" s="1"/>
  <c r="O15" i="2"/>
  <c r="P15" i="2" s="1"/>
  <c r="O16" i="2"/>
  <c r="P16" i="2" s="1"/>
  <c r="O17" i="2"/>
  <c r="P17" i="2" s="1"/>
  <c r="O18" i="2"/>
  <c r="P18" i="2" s="1"/>
  <c r="O19" i="2"/>
  <c r="P19" i="2" s="1"/>
  <c r="O20" i="2"/>
  <c r="P20" i="2" s="1"/>
  <c r="O21" i="2"/>
  <c r="P21" i="2" s="1"/>
  <c r="E6" i="8" l="1"/>
  <c r="E139" i="10" l="1"/>
  <c r="E181" i="10"/>
  <c r="E128" i="10"/>
  <c r="E100" i="10"/>
  <c r="E80" i="10"/>
  <c r="E74" i="10"/>
  <c r="E65" i="10"/>
  <c r="E182" i="10" l="1"/>
  <c r="E171" i="15"/>
  <c r="E129" i="15"/>
  <c r="E119" i="15"/>
  <c r="E73" i="15"/>
  <c r="E68" i="15"/>
  <c r="E60" i="15"/>
  <c r="E61" i="15" l="1"/>
  <c r="E74" i="15"/>
  <c r="E92" i="15"/>
  <c r="E17" i="15"/>
  <c r="F181" i="10"/>
  <c r="F80" i="10"/>
  <c r="F65" i="10"/>
  <c r="F128" i="10"/>
  <c r="J37" i="5"/>
  <c r="K37" i="5" s="1"/>
  <c r="E120" i="15" l="1"/>
  <c r="F100" i="10"/>
  <c r="I17" i="6" l="1"/>
  <c r="J17" i="6" s="1"/>
  <c r="I21" i="5" l="1"/>
  <c r="J21" i="5" s="1"/>
  <c r="I20" i="5"/>
  <c r="J20" i="5" s="1"/>
  <c r="I19" i="5"/>
  <c r="J19" i="5" s="1"/>
  <c r="I16" i="5"/>
  <c r="J16" i="5" s="1"/>
  <c r="I10" i="5"/>
  <c r="J10" i="5" s="1"/>
  <c r="I9" i="5"/>
  <c r="J9" i="5" s="1"/>
  <c r="J36" i="5"/>
  <c r="K36" i="5" s="1"/>
  <c r="J38" i="5"/>
  <c r="K38" i="5" s="1"/>
  <c r="I5" i="5" l="1"/>
  <c r="J5" i="5" s="1"/>
  <c r="I7" i="5"/>
  <c r="J7" i="5" s="1"/>
  <c r="I8" i="5"/>
  <c r="J8" i="5" s="1"/>
  <c r="I12" i="5"/>
  <c r="J12" i="5" s="1"/>
  <c r="I13" i="5"/>
  <c r="J13" i="5" s="1"/>
  <c r="I14" i="5"/>
  <c r="J14" i="5" s="1"/>
  <c r="I15" i="5"/>
  <c r="J15" i="5" s="1"/>
  <c r="I17" i="5"/>
  <c r="J17" i="5" s="1"/>
  <c r="I18" i="5"/>
  <c r="J18" i="5" s="1"/>
  <c r="I23" i="5"/>
  <c r="J23" i="5" s="1"/>
  <c r="I24" i="5"/>
  <c r="J24" i="5" s="1"/>
  <c r="I25" i="5"/>
  <c r="J25" i="5" s="1"/>
  <c r="I30" i="5"/>
  <c r="J30" i="5" s="1"/>
  <c r="J4" i="5"/>
  <c r="J35" i="5"/>
  <c r="K35" i="5" s="1"/>
  <c r="K40" i="5" s="1"/>
  <c r="I29" i="6"/>
  <c r="J29" i="6" s="1"/>
  <c r="J32" i="5" l="1"/>
  <c r="I18" i="6"/>
  <c r="J18" i="6" s="1"/>
  <c r="I19" i="6"/>
  <c r="J19" i="6" s="1"/>
  <c r="I22" i="6"/>
  <c r="J22" i="6" s="1"/>
  <c r="I23" i="6"/>
  <c r="J23" i="6" s="1"/>
  <c r="I24" i="6"/>
  <c r="J24" i="6" s="1"/>
  <c r="I25" i="6"/>
  <c r="J25" i="6" s="1"/>
  <c r="I26" i="6"/>
  <c r="J26" i="6" s="1"/>
  <c r="I27" i="6"/>
  <c r="J27" i="6" s="1"/>
  <c r="I28" i="6"/>
  <c r="J28" i="6" s="1"/>
  <c r="I4" i="6"/>
  <c r="J4" i="6" s="1"/>
  <c r="I5" i="6"/>
  <c r="J5" i="6" s="1"/>
  <c r="I6" i="6"/>
  <c r="J6" i="6" s="1"/>
  <c r="I7" i="6"/>
  <c r="J7" i="6" s="1"/>
  <c r="I8" i="6"/>
  <c r="J8" i="6" s="1"/>
  <c r="I9" i="6"/>
  <c r="J9" i="6" s="1"/>
  <c r="I10" i="6"/>
  <c r="J10" i="6" s="1"/>
  <c r="I11" i="6"/>
  <c r="J11" i="6" s="1"/>
  <c r="I12" i="6"/>
  <c r="J12" i="6" s="1"/>
  <c r="I13" i="6"/>
  <c r="J13" i="6" s="1"/>
  <c r="I14" i="6"/>
  <c r="J14" i="6" s="1"/>
  <c r="I15" i="6"/>
  <c r="J15" i="6" s="1"/>
  <c r="I16" i="6"/>
  <c r="J16" i="6" s="1"/>
  <c r="I3" i="6"/>
  <c r="J3" i="6" s="1"/>
  <c r="O5" i="4"/>
  <c r="P5" i="4" s="1"/>
  <c r="O6" i="4"/>
  <c r="P6" i="4" s="1"/>
  <c r="O4" i="4"/>
  <c r="P4" i="4" s="1"/>
  <c r="J35" i="6" l="1"/>
  <c r="O4" i="2"/>
  <c r="O5" i="2"/>
  <c r="P5" i="2" s="1"/>
  <c r="O7" i="2"/>
  <c r="P7" i="2" s="1"/>
  <c r="O8" i="2"/>
  <c r="P8" i="2" s="1"/>
  <c r="O9" i="2"/>
  <c r="P9" i="2" s="1"/>
  <c r="O10" i="2"/>
  <c r="P10" i="2" s="1"/>
  <c r="O11" i="2"/>
  <c r="P11" i="2" s="1"/>
  <c r="O22" i="2"/>
  <c r="P22" i="2" s="1"/>
  <c r="P4" i="2" l="1"/>
  <c r="O6" i="2"/>
  <c r="P6" i="2" s="1"/>
  <c r="P23" i="2" l="1"/>
  <c r="O23" i="2"/>
  <c r="B6" i="8"/>
  <c r="B8" i="8" l="1"/>
  <c r="B15" i="8"/>
  <c r="B14" i="8"/>
  <c r="E12" i="8" l="1"/>
  <c r="B19" i="8"/>
  <c r="B21" i="8" s="1"/>
  <c r="E14" i="8"/>
  <c r="B10" i="8"/>
  <c r="E7" i="8" s="1"/>
  <c r="B9" i="8"/>
  <c r="B11" i="8" l="1"/>
  <c r="B12" i="8" s="1"/>
  <c r="B13" i="8" s="1"/>
  <c r="E10" i="8" s="1"/>
</calcChain>
</file>

<file path=xl/sharedStrings.xml><?xml version="1.0" encoding="utf-8"?>
<sst xmlns="http://schemas.openxmlformats.org/spreadsheetml/2006/main" count="1404" uniqueCount="408">
  <si>
    <t>KOLEKTIVNI SPORTOVI</t>
  </si>
  <si>
    <t>NAZIV SPORTSKE ORGANIZACIJE</t>
  </si>
  <si>
    <t>a.Vrhunski sport</t>
  </si>
  <si>
    <t>b.Kvalitetni sport</t>
  </si>
  <si>
    <t>c.Rezultati protekle takmičarske sezone</t>
  </si>
  <si>
    <t>d.Broj reprezentativaca</t>
  </si>
  <si>
    <t>e.Broj selekcija (senori, juniori, kadeti, pioniri)</t>
  </si>
  <si>
    <t>f.Složenost sistema takmičenja</t>
  </si>
  <si>
    <t>g.Dužina trajanja sezone (Liga-turnirski sistem)</t>
  </si>
  <si>
    <t>h.Tradicija</t>
  </si>
  <si>
    <t>i.Masovnost</t>
  </si>
  <si>
    <t>j.Broj trenera sa odgovarajućom stručnom spremom</t>
  </si>
  <si>
    <t>k.Kvalitet programa - projekta</t>
  </si>
  <si>
    <t>RB</t>
  </si>
  <si>
    <t>ZBIR BODOVA</t>
  </si>
  <si>
    <t>POJEDINAČNI SPORTOVI</t>
  </si>
  <si>
    <t>NAZIV PROJEKTA</t>
  </si>
  <si>
    <t>SPORTSKA REKREACIJA</t>
  </si>
  <si>
    <t>A.Kvalitet programa - projekta</t>
  </si>
  <si>
    <t>b.Broj trenera sa odgovarajućom stručnom spremom</t>
  </si>
  <si>
    <t>c.Broj učesnika u realizaciji programa/projekta</t>
  </si>
  <si>
    <t>d.Uspostavljenost sistema trenažnog procesa</t>
  </si>
  <si>
    <t>SPORTSKI ODGOJ I OBRAZOVANJE</t>
  </si>
  <si>
    <t>d.Tradicija organizovanja projekta/programa</t>
  </si>
  <si>
    <t>e.Duzina trajanja programa/projekta/broj sati predvidjen za sportsku edukaciju</t>
  </si>
  <si>
    <t>f. Rezultati ostvareni u proteklom periodu realizacijom istih ili sličnih programa/projekta</t>
  </si>
  <si>
    <t>b.Status sportske manifestacije</t>
  </si>
  <si>
    <t>c.Broj država koje učestvuju(za međunarodnu manifestaciju)</t>
  </si>
  <si>
    <t>d.Broj takmičara</t>
  </si>
  <si>
    <t>e.Tradicija organizovanja sportske manifestacije</t>
  </si>
  <si>
    <t>SPORTSKE MANIFESTACIJE</t>
  </si>
  <si>
    <t>VRHUNSKI SPORT</t>
  </si>
  <si>
    <t>KVALITETNI SPORT</t>
  </si>
  <si>
    <t>SPORT LICA SA INVALIDITETOM</t>
  </si>
  <si>
    <t>ZDRAVSTVENA ZAŠTITA SPORTISTA</t>
  </si>
  <si>
    <t>a.Kvalitet programa - projekta</t>
  </si>
  <si>
    <t>NAZIV JAVNE USTANOVE/PREDUZEĆA</t>
  </si>
  <si>
    <t>UKUPAN IZNOS ZA JAVNE USTANOVE (najmanje, s tim da je moguće rasporediti manji ukupan iznos ukoliko ne bude dovoljan broj aplikanata)</t>
  </si>
  <si>
    <t>UKUPAN IZNOS SREDSTAVA ZA JAVNA PREDUZEĆA</t>
  </si>
  <si>
    <t>UKUPAN IZNOS SREDSTAVA PO JAVNOM POZIVU</t>
  </si>
  <si>
    <t>UKUPAN IZNOS ZA RASPODJELU KLUBOVIMA</t>
  </si>
  <si>
    <t>1.c. SUMA (1a+1b)</t>
  </si>
  <si>
    <t>2. Sport za lica sa invaliditetom                            do 15%</t>
  </si>
  <si>
    <t>1. Vrhunski i kvalitetni sport                                  do 55%</t>
  </si>
  <si>
    <t xml:space="preserve">3. Sport za sve, sportske manifestacije             do 30% </t>
  </si>
  <si>
    <t>UKUPNO</t>
  </si>
  <si>
    <t>Fudbalski klub "Budućnost" Banovići</t>
  </si>
  <si>
    <t>Omladinski ženski rukometni klub "Jedinstvo" Tuzla</t>
  </si>
  <si>
    <t>Rukometni klub "Konjuh" Živinice</t>
  </si>
  <si>
    <t>Odbojkaški klub "BOSNA" Kalesija</t>
  </si>
  <si>
    <t>Stonoteniski klub "SPIN" Doboj Istok</t>
  </si>
  <si>
    <t>Stonoteniski klub "Lukavac" Lukavac</t>
  </si>
  <si>
    <t>Razvoj i promocija stonog tenisa na području Tuzlanskog kantona</t>
  </si>
  <si>
    <t>Karate klub "Banovići" Banovići</t>
  </si>
  <si>
    <t>Karate klub "Pobjednik" Tuzla</t>
  </si>
  <si>
    <t>Kuglaški klub "Sloboda" Tuzla</t>
  </si>
  <si>
    <t>Bokserski klub "Sloboda" Tuzla</t>
  </si>
  <si>
    <t>Biciklistički klub "Zmaj od Bosne" Tuzla</t>
  </si>
  <si>
    <t>Karate savez Tuzlanskog kantona</t>
  </si>
  <si>
    <t>Nastupi na domaćim i međunarodnim takmičenjima</t>
  </si>
  <si>
    <t>PRIJEDLOG IZNOSA SREDSTAVA</t>
  </si>
  <si>
    <t>Eko-ronilačka grupa invalida Lukavac</t>
  </si>
  <si>
    <t>Karate klub "Student" Tuzla</t>
  </si>
  <si>
    <t>Rad sa djecom sa smetnjama u razvoju</t>
  </si>
  <si>
    <t>Sportski savez općine Srebrenik</t>
  </si>
  <si>
    <t>Nogometni klub "Mramor Babice" Lukavac</t>
  </si>
  <si>
    <t>Izbor sportiste grada Srebrenika</t>
  </si>
  <si>
    <t xml:space="preserve">b.Kvalitetni sport </t>
  </si>
  <si>
    <t xml:space="preserve">a.Vrhunski sport </t>
  </si>
  <si>
    <t>Skijaški klub "Kladanj" Kladanj</t>
  </si>
  <si>
    <t>Centar za ples i rekreaciju Tuzla</t>
  </si>
  <si>
    <t>Ski klub "Lukavac" Lukavac</t>
  </si>
  <si>
    <t>Škola sporta "Colibri" Živinice</t>
  </si>
  <si>
    <t>Sportom do zdravlja i sretnije budućnosti</t>
  </si>
  <si>
    <t>Razvoj i popularizacija stonog tenisa na području Tuzlanskog kantona</t>
  </si>
  <si>
    <t>NAPOMENA</t>
  </si>
  <si>
    <t>Namjena</t>
  </si>
  <si>
    <t>Komisija</t>
  </si>
  <si>
    <t>2. Kada Delić – Selimović – član, _____________________________</t>
  </si>
  <si>
    <t>1.VRHUNSKI SPORT</t>
  </si>
  <si>
    <t>2.KVALITETNI SPORT</t>
  </si>
  <si>
    <t>2.1.KOLEKTIVNI SPORTOVI</t>
  </si>
  <si>
    <t>2.2.POJEDINAČNI SPORTOVI</t>
  </si>
  <si>
    <t>3.SPORT LICA SA INVALIDITETOM</t>
  </si>
  <si>
    <t>3.1.KOLEKTIVNI SPORTOVI</t>
  </si>
  <si>
    <t>3.2.POJEDINAČNI SPORTOVI</t>
  </si>
  <si>
    <t>4.SPORT ZA SVE</t>
  </si>
  <si>
    <t>4.2.SPORTSKI ODGOJ I OBRAZOVANJE</t>
  </si>
  <si>
    <t>4.3.SPORTSKE MANIFESTACIJE</t>
  </si>
  <si>
    <t>5.SPORTSKI OBJEKTI</t>
  </si>
  <si>
    <t>UKUPNO SPORT</t>
  </si>
  <si>
    <t>Vrhunski sport (prema budžetu projekta/programa sportske organizacije)</t>
  </si>
  <si>
    <t>Kvalitetni sport (prema budžetu projekta/programa sportske organizacije)</t>
  </si>
  <si>
    <t>Sport lica sa invaliditetom (prema budžetu projekta/programa sportske organizacije)</t>
  </si>
  <si>
    <t>Sportska rekreacija  (prema budžetu projekta/programa sportske organizacije)</t>
  </si>
  <si>
    <t>Sportski odgoj i obrazovanje  (prema budžetu projekta/programa sportske organizacije)</t>
  </si>
  <si>
    <t>Pružanje usluga korištenja objekata na ime trenažnog procesa u oblasti sporta</t>
  </si>
  <si>
    <t>IZNOS TRAŽENIH SREDSTAVA  PREMA BUDŽETU DOSTAVLJENOG PROJEKTA/PROGRAMA</t>
  </si>
  <si>
    <t>PRIJEDLOG IZNOSA SREDSTAVA ZA DODJELU</t>
  </si>
  <si>
    <t>RAZLOG NEISPUNJAVANJA USLOVA U POGLEDU KRITERIJA ZA VREDNOVANJE</t>
  </si>
  <si>
    <t>Za predloženi program/projekat nije dostavljen niti jedan dokaz na osnovu kojeg se može izvršiti bodovanje</t>
  </si>
  <si>
    <t>Nije dostavljen niti jedan dokaz za vrednovanje.</t>
  </si>
  <si>
    <t>SPORT ZA SVE</t>
  </si>
  <si>
    <t xml:space="preserve">VRHUNSKI SPORT </t>
  </si>
  <si>
    <t>VISINA SREDSTAVA PREMA VRIJEDNOSTI BODA</t>
  </si>
  <si>
    <t>ODOBRENI IZNOS U KM</t>
  </si>
  <si>
    <t>UKUPNO 1.</t>
  </si>
  <si>
    <t>UKUPNO 2.1.</t>
  </si>
  <si>
    <t>UKUPNO 2.2.</t>
  </si>
  <si>
    <t>UKUPNO 3.1.</t>
  </si>
  <si>
    <t>UKUPNO 3.2.</t>
  </si>
  <si>
    <t>UKUPNO 4.1.</t>
  </si>
  <si>
    <t>UKUPNO 4.2.</t>
  </si>
  <si>
    <t>UKUPNO 4.3.</t>
  </si>
  <si>
    <t>UKUPNO 4. (4.1.+4.2.+4.3.)</t>
  </si>
  <si>
    <t>UKUPNO 3. (3.1.+3.2.)</t>
  </si>
  <si>
    <t>UKUPNO 2. (2.1.+2.2.)</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</si>
  <si>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</si>
  <si>
    <t>NEISKORIŠTENI IZNOS SREDSTAVA (SPORT OSOBA SA INVALIDITETOM)</t>
  </si>
  <si>
    <t>TABELARNI PREGLED NAČINA RASPODJELE SREDSTAVA</t>
  </si>
  <si>
    <t>ZBIR I VRIJEDNOST BODOVA</t>
  </si>
  <si>
    <t>ukupno 1.+2.</t>
  </si>
  <si>
    <t xml:space="preserve">vrijednost boda za sport za sve i sportske manifestacije </t>
  </si>
  <si>
    <t>Rukometni klub "Gračanica" Gračanica</t>
  </si>
  <si>
    <t>Takmičenje u Premijer muškoj ligi, KUP-u BiH, omladinskoj rukometnoj ligi-grup sjever i EHF European CUP-u</t>
  </si>
  <si>
    <t>Udruženje građana karate klub "Doboj Istok" Doboj Istok</t>
  </si>
  <si>
    <t>"Vrhunski rezultat iz Doboj Istoka"</t>
  </si>
  <si>
    <t>Klub borilačkih sportova "Tuzla" Tuzla</t>
  </si>
  <si>
    <t>Nastupi na zvaničnim turnirima u okviru kluba i reprezentacije BiH</t>
  </si>
  <si>
    <t>Karate klub "DO" Tuzla</t>
  </si>
  <si>
    <t>Sudjelovanje sportaša na zvaničnim bodovnim, domaćim i međunarodnm takmičenjima</t>
  </si>
  <si>
    <t>Atletski klub "Doboj Istok" Doboj Istok</t>
  </si>
  <si>
    <t>Finansiranje takmičenja, trenažnog procesa i nabavka sportske opreme za  vrhunske i kvalitetne atletičare</t>
  </si>
  <si>
    <t>Klub borilačkih sprtova "ORKKA" Lukavac</t>
  </si>
  <si>
    <t>Takmičarski ciklus KBS "ORRKA" 2021</t>
  </si>
  <si>
    <t>Udruženje građana Sportsko - ribolovno društvo "Tuzla" Tuzla</t>
  </si>
  <si>
    <t>Takmičarska sezona 2021 - Pripreme i nastup u Premijer ligi BiH, pripreme i nastup za svjetsko prvenstvo 2021</t>
  </si>
  <si>
    <t>Atletski klub "Sloboda-Tehnograd" Tuzla</t>
  </si>
  <si>
    <t>Programske aktivnosti kluba u 2021 godini</t>
  </si>
  <si>
    <t>Udruženje građana sportskih ribolovaca "Hazna" Gradačac</t>
  </si>
  <si>
    <t>Pripreme i odlazak na svjetsko prvenstvo u sportskom ribolovu (lov šarana i amura) Ukrajina 2021.g.</t>
  </si>
  <si>
    <t>Takmičenje u PREMIJER ligi Bosne i Hercegovine i rad sa mlađim kategorijama</t>
  </si>
  <si>
    <t>Udruženje građana ženski odbojkaški klub "SMEČ" Lukavac</t>
  </si>
  <si>
    <t>"Takmičarske aktivnosti svih selekcija ŽOK "Smeč" Lukavac u 2021. godini"</t>
  </si>
  <si>
    <t>MNK "Bosna Kompred" Tuzla</t>
  </si>
  <si>
    <t>Takmičenje u Premijer Fustal ligi BiH u 2021</t>
  </si>
  <si>
    <t>Redovne godišnje aktivnosti Karate saveza Tuzlanskog kanton za takmičarsku 2021. godinu</t>
  </si>
  <si>
    <t>Malonogometni klub "Banovići" Banovići</t>
  </si>
  <si>
    <t>Takmičenje u prvoj Fustal ligi nogometnog saveza FBiH</t>
  </si>
  <si>
    <t>Omladinski košarkaški klub "Sloboda" Tuzla</t>
  </si>
  <si>
    <t>Prvenstvo Bosne i Hercegovine u košarci</t>
  </si>
  <si>
    <t>Takmičenje u rukometnoj u prvoj ligi Federacije za žene sezona 21/22-jesen</t>
  </si>
  <si>
    <t>Obojkaški klub "7-LUKAVAC" Lukavac</t>
  </si>
  <si>
    <t>Takmičenje seniorske ekipe u odbojci za muškarce u Super lige FBiH u proljetnom dijelu takmičarska sezone 2020/2021 i jesenjem dijelu 2021/2022</t>
  </si>
  <si>
    <t xml:space="preserve">Udruženje građana Ženski košarkaški klub "RMU - Banovići" Banovići </t>
  </si>
  <si>
    <t>Takmičenje u Prvenstvu BiH sezona 2021/2022, Takmičenje WABA LIGA sezona 2021/2022 - Međunarodno takmičenje</t>
  </si>
  <si>
    <t>Košarkaški klub "Jedinstvo Dženex" Tuzla</t>
  </si>
  <si>
    <t>Prvenstvo BiH za žene</t>
  </si>
  <si>
    <t>Udruženje građana malonogometni klub "Lukavac" Lukavac</t>
  </si>
  <si>
    <t>Program "Sufinansiranje takmičenja u prvoj ligi Federacije BiH u fustalu proljetni dio 2020/2021 i jesenji dio 2021/2022"</t>
  </si>
  <si>
    <t>Učešće NK "Brastvo" u takmičenju takmičarske 2021/2022 godine - Sufinansiranje uplate kotizacije</t>
  </si>
  <si>
    <t>Odbojkaški klub "Kula-Gradačac" Gradačac</t>
  </si>
  <si>
    <t>Takmičenje u Super ligi Federacije, 1 liga FBiH, kupu BiH i takmičenje u mlađim kategorijama (pioniri, kadeti i juniori)</t>
  </si>
  <si>
    <t>Odbojkaški klub "Sloboda" Tuzla</t>
  </si>
  <si>
    <t>Takmičarska sezona 2021/2022</t>
  </si>
  <si>
    <t>Takmičenje rukometnog kluba "Konjuh" Živinice u muškoj Premijer ligi BiH u jesenjem dijelu sezone 2021/2022</t>
  </si>
  <si>
    <t>Rukometni klub "Gradačac 1954" Gradačac</t>
  </si>
  <si>
    <t>Takmičenje u sezoni 2021/2022</t>
  </si>
  <si>
    <t>Udruženje građana odbojkški klub "Gradina-Herceg" Srebrenik</t>
  </si>
  <si>
    <t>Premijer liga BiH</t>
  </si>
  <si>
    <t>Ženski fudbalski klub "Fortuna" Živinice</t>
  </si>
  <si>
    <t>Takmičenja za proljetnu sezonu 2020/2021 i jesenju sezonu 2021/2022</t>
  </si>
  <si>
    <t>Rukometni klub "Sloboda Solana" Tuzla</t>
  </si>
  <si>
    <t>Takmičarske polusezone: proljeće 2020/2021 i jesen 2021/2022</t>
  </si>
  <si>
    <t>Malonogometni klub "Kaskada" Gračanica</t>
  </si>
  <si>
    <t>Premier fustal liga BiH-prva polusezona</t>
  </si>
  <si>
    <t>Pripreme i učešće ekipa i pojedinaca STK Spin u prvoj ligi FBiH, Kup-u BiH, državnim pojedinačnim i ekipnim prvenstvima i međunarodnim takmičenjima.</t>
  </si>
  <si>
    <t xml:space="preserve">Džudo klub "Kodokan" Lukavac </t>
  </si>
  <si>
    <t>Udruženje građana Karate klub "1.Mart" Srebrenik</t>
  </si>
  <si>
    <t>Program/projekat takmičenja u 2021. godini</t>
  </si>
  <si>
    <t xml:space="preserve">Udruženje građana Karate klub "GRAČANICA-GRAČANICA" </t>
  </si>
  <si>
    <t>"Pripreme i učešće reprezentativki na domaćim i međunarodnim takmičenjima"</t>
  </si>
  <si>
    <t>Klub borilačkih sportova "SEIKEN" Živinice</t>
  </si>
  <si>
    <t>"Nastupi na kantonalnim, federalnim, državnim i međunarodnim takmičenjima i turnirima"</t>
  </si>
  <si>
    <t>"Stvranje kvalitetnih sportista"</t>
  </si>
  <si>
    <t>Takmičenje u premijer ligi BiH u kuglanju</t>
  </si>
  <si>
    <t>Kuglaški klub "Zrinski Bistarac - Ljubače" Lukavac</t>
  </si>
  <si>
    <t>Uvećanje i podmlađivanje igračkog kadra u klubu</t>
  </si>
  <si>
    <t>Takmičenje u Federalnoj ligi Federacije BiH</t>
  </si>
  <si>
    <t xml:space="preserve">Streljački sportski klub "Konjuh" Živinice  </t>
  </si>
  <si>
    <t>Sportom kroz mladost</t>
  </si>
  <si>
    <t>Pripreme i učešće u KUP-u BiH u aplskom skijanju za dječije (Omladinske) uzrasne kategorije</t>
  </si>
  <si>
    <t>Pripreme i učešće sportista kluba na prvenstvu BiH</t>
  </si>
  <si>
    <t>Karate klub "Trener - Sensei" Turija Lukavac</t>
  </si>
  <si>
    <t>Godišnji plan aktivnosti</t>
  </si>
  <si>
    <t>Stonoteniski klub "Kreka" Tuzla</t>
  </si>
  <si>
    <t>Odbojkaški klub invalida "DRINA" Sapna</t>
  </si>
  <si>
    <t>Takmičenje u premijer ligi BiH u sjedećoj odbojci KUP-BiH u sjedećoj odbojci</t>
  </si>
  <si>
    <t>SKISO "Sinovi Bosne" Lukavac</t>
  </si>
  <si>
    <t>Takmičenje u Premijer ligi BiH u sjedećoj odbojci</t>
  </si>
  <si>
    <t>Odbojkaški klub invalida "Kalesija" Kalesija</t>
  </si>
  <si>
    <t>Prva liga BiH - takmičenje</t>
  </si>
  <si>
    <t>Streljački klub osoba sa invaliditetom Živinice</t>
  </si>
  <si>
    <t>Osiguranim sredstvima do vrhunskih rezultata</t>
  </si>
  <si>
    <t>Udruženje sportskih radnika Gradskog nogometnog saveza u Tuzli</t>
  </si>
  <si>
    <t>Malonogometna Liga Tuzlanskog kantona</t>
  </si>
  <si>
    <t>Ljetna mini liga šampiona</t>
  </si>
  <si>
    <t>Općinski nogometni savez Općine Banovići</t>
  </si>
  <si>
    <t>"Svi u sport" amaterska takmičenja u malom nogometu 2020.</t>
  </si>
  <si>
    <t>UG Nogometni klub "Rudar" Bukinje-Šićki Brod</t>
  </si>
  <si>
    <t>"Tjelesne aktivnosti na okupljanju što većeg broja djece i mladih, radi pravilnog raazvoja i unaprjeđenja njihovog zdravlja"</t>
  </si>
  <si>
    <t xml:space="preserve">UG "EKO-SPORT" Šićki Brod </t>
  </si>
  <si>
    <t>Stvaranje uslova za razvoj sportskih aktivnosti na jezeru "Kop" Šićki Brod</t>
  </si>
  <si>
    <t>Savez udruženja građana sportskih klubova Općine Banovići</t>
  </si>
  <si>
    <t>"Sportom protiv narkonomije"</t>
  </si>
  <si>
    <t>Klub borilačkih sportova "SALINES" Tuzla</t>
  </si>
  <si>
    <t>Škola karatea  KBS Salines</t>
  </si>
  <si>
    <t>Rukometni klub "Index" Doboj Istok</t>
  </si>
  <si>
    <t>"Besplatna ljetna škola rukometa, upoznaj rukomet"</t>
  </si>
  <si>
    <t>Regionalni košarkaški savez Tuzla</t>
  </si>
  <si>
    <t>"Liga mladih RKS Tuzla"</t>
  </si>
  <si>
    <t>Udruženje građana sportski bilijar klub "Biliy" Gračanica</t>
  </si>
  <si>
    <t>Mala škola bilijara za djecu</t>
  </si>
  <si>
    <t>Udruženje karate klub "Konjuh" Živinice</t>
  </si>
  <si>
    <t>"Karate - Sport za sve"</t>
  </si>
  <si>
    <t>Klub borilačkih sportova "ORKKA" Lukavac</t>
  </si>
  <si>
    <t>Trenažni i takmičarski ciklus škole karatea KBS "ORKKA" 2021</t>
  </si>
  <si>
    <t>Takmičenje u Prvenstvu - LIGA MLADIH Bosne i Hercegovine sezona 2021/2022, Takmičenje WABA LIGA-PIONIRKE 2007 godište i mlađe, sezona 2021/2022-MEĐUNARODNO TAKMIČENJE, Organizacija LJETNOG KAMPA na planini Bjelašnica (škola košarke i pionirke)</t>
  </si>
  <si>
    <t>Udruženje građana fudbalski klub "Mladost" Solina</t>
  </si>
  <si>
    <t>Rukometni klub "Lukavac" Lukavac</t>
  </si>
  <si>
    <t>Razvoj sportskih navika kod djece školskog uzrasta od 8 do 12 godina</t>
  </si>
  <si>
    <t>Nogometni klub "Svatovac" Poljice</t>
  </si>
  <si>
    <t>Nogomet u predškolskoj dobi</t>
  </si>
  <si>
    <t>Udruženje građana Planinarsko sportsko društvo "Poštar" iz Tuzle</t>
  </si>
  <si>
    <t>"Planinarskim aktivnostma obezbjediti zdrav život"</t>
  </si>
  <si>
    <t>Razvijajmo se kroz ples</t>
  </si>
  <si>
    <t>Udruženje za razvoj i promociju pozitivnih vrijednosti "KRAV MAGA" Tuzla</t>
  </si>
  <si>
    <t>Zdravi kamp (ishrana kod djece mlađeg školskog uzrasta, edukacija za roditelje i djecu)</t>
  </si>
  <si>
    <t xml:space="preserve"> Košarkaški klub "Gradačac" Gradačac</t>
  </si>
  <si>
    <t>Takmičenje u "Ligi mladih" TK uzrasnih kategorija (pioniri, kadeti, juniori)</t>
  </si>
  <si>
    <t>Udruženje građana "Klub ritmičke gimnastike Tuzla" Tuzla</t>
  </si>
  <si>
    <t>"Ritmička gimnastika za djevojčice predškolskog i školskog uzrasta"</t>
  </si>
  <si>
    <t>Udruženje škola sporta "DI - FIVE" Doboj Istok</t>
  </si>
  <si>
    <t>Pripreme i organizacija malonogometnog turnira "Osman Junuzović" Klokotnica</t>
  </si>
  <si>
    <t>Radničko sportsko društvo "Sloboda" Tuzla</t>
  </si>
  <si>
    <t>Besplatna škola sporta "Sloboda" sa ciljem razvoja psiho-motoričkih sposobnosti kod djece</t>
  </si>
  <si>
    <t>Kung fu Wu Shu klub "Tigar" Teočak</t>
  </si>
  <si>
    <t>Unapređenje kvaliteta života mladih kroz sportske aktivnosti</t>
  </si>
  <si>
    <t>Fudbalski klub "Bosna" Kalesija</t>
  </si>
  <si>
    <t>Učešće kadeta i juniora FK BOSNA KALESIJA u Omladinskoj ligi FS BiH</t>
  </si>
  <si>
    <t>Sportski savez grada Tuzla</t>
  </si>
  <si>
    <t>Gradska školska prvenstva osnovnih i srednjih škola u odbojci i atletici za djevojčice i dječake</t>
  </si>
  <si>
    <t>Udruženje građana "Gimnastički klub Tuzla" Tuzla</t>
  </si>
  <si>
    <t>Razvoj vrhunske gimnastike u malim zemljama Europe</t>
  </si>
  <si>
    <t>Sufinansiranje trenažnog procesa i takmičarske sezone</t>
  </si>
  <si>
    <t>Školsko sportsko društvo Općine Banovići</t>
  </si>
  <si>
    <t>"Liga osnovnih škola u odbojci, košarci, atletici, nogometu i šahu"</t>
  </si>
  <si>
    <t>Udruženje građana Omladinski Šahovski klub "Akademija Šampiona" Doboj Istok</t>
  </si>
  <si>
    <t>Ekipno školsko takmičenje u šahu za 2021. godinu Doboj Istok</t>
  </si>
  <si>
    <t>Društvo pedagoga tjelesnog i zdrastvenog odgoja TK</t>
  </si>
  <si>
    <t>"Edukacija pedagoga tjelesnog i zdrastvenog odgoja, trenera i sportskih radika"</t>
  </si>
  <si>
    <t>Hrvački klub "Sloboda" Tuzla</t>
  </si>
  <si>
    <t>Uključivanje djece školskog uzrasta u sportske aktivnosti u cilju zdarvog razvoja</t>
  </si>
  <si>
    <t>Šahovski klub "Gračanica" Gračanica</t>
  </si>
  <si>
    <t>Mala škola šaha</t>
  </si>
  <si>
    <t>Naučimo skijati - Svi na snijeg</t>
  </si>
  <si>
    <t>Međunarodni Kup u podvodnoj fotografiji Lukavac 2021</t>
  </si>
  <si>
    <t>UG "Jošak Piskavica" Gračanica</t>
  </si>
  <si>
    <t>Tradicionalni Međunarodni Malonogometni turnir Piskavica 2021 "Šehidi i poginuli borci"</t>
  </si>
  <si>
    <t>Sportski savez gluhih i nagluhih Tuzlanskog kantona</t>
  </si>
  <si>
    <t>Sportska manifestacija gluhih pod nazivom "Sportom protiv Covid-19", Živinice 25.11.2021.-27.11.2021. godine</t>
  </si>
  <si>
    <t>Osmo otvoreno prvenstvo grada Tuzle u Futsalu</t>
  </si>
  <si>
    <t>Organizacija međunarodnog karate turnira "6 BiH Valentinovo 2021"</t>
  </si>
  <si>
    <t>XXIII TK-a Open (Otvoreno prvenstvo Tuzlanskog kantona u karateu); VII Memorijalni turnir Fuad Hdžiavdić Fudo, Tuzla 27.2.2021.</t>
  </si>
  <si>
    <t>Streljački klub "CENTAR" Gradačac</t>
  </si>
  <si>
    <t>Turnir u streljaštvu "SPORT ZA SVE"</t>
  </si>
  <si>
    <t>26. Tradicionalni memorijalni turnir u sjedećoj odbojci "Memorijal Edin Ibraković 2021"</t>
  </si>
  <si>
    <t>Džudo klub "Lukavac" Lukavac</t>
  </si>
  <si>
    <t>Državno prvenstvo u džudou za seniore, seniorke, poletarce i poletarke</t>
  </si>
  <si>
    <t>Rukometni savez u Tuzlanskom katonu</t>
  </si>
  <si>
    <t>Pripremni turnir i pripreme seniorske ženske rukometne reprezentacije BiH</t>
  </si>
  <si>
    <t>Savez sjedeće odbojke Ratnih vojnih invalida i invalidnih lica Tuzlanskog kantona</t>
  </si>
  <si>
    <t>KUP takmičenje Saveza sedeće odbojke za završnicu KUP-a BiH</t>
  </si>
  <si>
    <t>Fudbalski klub "DSK" Devetak Lukavac</t>
  </si>
  <si>
    <t>28. Memorijalni turnir "Braća Babić" Devetak</t>
  </si>
  <si>
    <t>Škola nogometa-Nogometni klub "POLET" Džakule Gračanica</t>
  </si>
  <si>
    <t>Međunarodni Malonogometni turnir Džakule SENIORI, Dječiji turnir Stopama Besima Šerbedžića</t>
  </si>
  <si>
    <t>Klub Borilačkih Vještina "Flek Tom Cat" Živinice</t>
  </si>
  <si>
    <t>Državno prvenstvo Bosne i Hercegovine K1 style &amp; light contact</t>
  </si>
  <si>
    <t xml:space="preserve"> Nogometni / Fudbalski savez općine Srebrenik</t>
  </si>
  <si>
    <t>Omladinska nogometna liga KUP NSO-e "Srebrenik 2021"</t>
  </si>
  <si>
    <t>5. Karate KUP "Tuzlanski pobjednik 2021"</t>
  </si>
  <si>
    <t>Ljubilej 70. godina postojanja kuglaškog kluba Sloboda Tuzla</t>
  </si>
  <si>
    <t>Tenis klub "Sloboda" Tuzla</t>
  </si>
  <si>
    <t>Memorijalni teniski turnir "Goran Tanović"</t>
  </si>
  <si>
    <t>Udruženje nogometnih instrora i sudija u opštini Lukavac - Lukavac</t>
  </si>
  <si>
    <t>"KUP nogometnih sudaca 2021"</t>
  </si>
  <si>
    <t>Odaberi nogomet Babice 2021</t>
  </si>
  <si>
    <t>Državno prvenstvo za mlađe kadete i mlađe kadetkinje</t>
  </si>
  <si>
    <t>"Fustal Cup Lukavac 2021"</t>
  </si>
  <si>
    <t>Klub Borilačkih sportova "Seiken" Živinice</t>
  </si>
  <si>
    <t>"Organizacija karatea turnira federalni nivo"</t>
  </si>
  <si>
    <t>Udruženje za sport i kulturu "BOLJE SUTRA" Tuzla</t>
  </si>
  <si>
    <t>Malonogometni noćni turnir PASCI CUP</t>
  </si>
  <si>
    <t>Međunarodi turnir "MamacTubertin kup"</t>
  </si>
  <si>
    <t>Udruženje građana fudbalski klub "Bukovik" Srebrenik</t>
  </si>
  <si>
    <t>Memorijalni turnir "11 ljiljanja"</t>
  </si>
  <si>
    <t>Košarkaški klub "Lions" Tuzla</t>
  </si>
  <si>
    <t>"Tradicionalni novogodišnji susret mlaih 2021"</t>
  </si>
  <si>
    <t>XXI - Karate UP Lukavac "Lukavac 2021"</t>
  </si>
  <si>
    <t>II Međunarodni turnir BiH pod nazivom. "02. Oktobar, dan Grada Tuzla"</t>
  </si>
  <si>
    <t>Međunarodni turnir u Ženskom fudbalu</t>
  </si>
  <si>
    <t>Unaprjeđenje sportskog ambijenta kroz organizaciju takmičenja</t>
  </si>
  <si>
    <t>Final 4 KUP-a Bosne i Hercegovine za muškarce</t>
  </si>
  <si>
    <t>JP SKPC "Mejdan" d.o.o Tuzla</t>
  </si>
  <si>
    <t>Pružanje usluga trenažnog procesa za korisnike JP SKPC "MEJDAN" d.o.o. Tuzla</t>
  </si>
  <si>
    <t>JU "Sportsko-kulturni centar" Banovići</t>
  </si>
  <si>
    <t>Obrazovanje i razvoj infrastrukture JU "SKC" Banovići Program/Projekt za trenažni proces</t>
  </si>
  <si>
    <t>SPORTSKI OBJEKTI</t>
  </si>
  <si>
    <t>TUZLA, 16.08.2021.</t>
  </si>
  <si>
    <t>1. Elvir Bijedić - predsjednik, __________________________________</t>
  </si>
  <si>
    <t>3. Fikret Selman - član,____________________________________</t>
  </si>
  <si>
    <t xml:space="preserve">4. Alija Hasić - član,______________________________________ </t>
  </si>
  <si>
    <t>5. Elmir Grabčanović - član, __________________________________</t>
  </si>
  <si>
    <t>6. Vladimir Ivanek, član, ________________________________________</t>
  </si>
  <si>
    <t>7. Adnan Karić- član, __________________________________</t>
  </si>
  <si>
    <t>6. Vladimir Ivanek, član, ____________________________________</t>
  </si>
  <si>
    <t>vrijednost boda za sport lica sa invaliditetom za 75.750,00 KM</t>
  </si>
  <si>
    <t>Nogometni klub "Bratstvo" Gračanica</t>
  </si>
  <si>
    <t>1068</t>
  </si>
  <si>
    <t>1. VRHUNSKI SPORT</t>
  </si>
  <si>
    <t>1.1.KOLEKTIVNI SPORTOVI</t>
  </si>
  <si>
    <t>1.2.POJEDINAČNI SPORTOVI</t>
  </si>
  <si>
    <t>e.Masovnost (pioniri-kadeti)</t>
  </si>
  <si>
    <t>Radničke sportske igre Tuzla</t>
  </si>
  <si>
    <t>7.Memorijalni turnir Srđan Aleksić</t>
  </si>
  <si>
    <t>vrijednost boda za pojedinacni sport 97.212,50 KM</t>
  </si>
  <si>
    <t>192</t>
  </si>
  <si>
    <t>vrijednost boda za eventualne razlike (27.775,00)</t>
  </si>
  <si>
    <t>JU "Gradski stadion Tušanj" Tuzla</t>
  </si>
  <si>
    <t>Pružanje usluga objekta na ime trenažnog procesa</t>
  </si>
  <si>
    <t>328</t>
  </si>
  <si>
    <t>TABELARNI PREGLED IZVRŠENOG BODOVANJA ODABRANIH APLIKANATA I PRIJEDLOG IZBORA KORISNIKA SA UTVRĐENIM IZNOSIMA I NAMJENOM SREDSTAVA PO JAVNOM POZIVU ZA SUFINANSIRANJE PROGRAMA/PROJEKATA SPORTSKIH ORGANIZACIJA U OBLASTI TJELESNE KULTURE I SPORTA ZA 2021. GODINU</t>
  </si>
  <si>
    <t>NEISKORIŠTENI IZNOS OBJEKTI</t>
  </si>
  <si>
    <t>NEISKORIŠTENI IZNOS SREDSTAVA (SPORT ZA SVE I SPORTSKE MANIFESTACIJE)</t>
  </si>
  <si>
    <t>vrijednost boda za kolektivni sport  152.762,50 KM+27.775,00 KM</t>
  </si>
  <si>
    <t>1.VRHUNSKI POJEDINAČNI SPORT (ZBIR BODOVA)</t>
  </si>
  <si>
    <t>2.KVALITETNI POJEDINAČNI SPORT (ZBIR BODOVA)</t>
  </si>
  <si>
    <t>3. VRHUNSKI I KVALITETNI KOLEKTIVNI SPORT (ZBIR BODOVA) (156+912)</t>
  </si>
  <si>
    <t>4. SPORT LICA SA INVALIDITETOM (ZBIR BODOVA) (156+36)</t>
  </si>
  <si>
    <t>1.b. pojedinačni                           min 35%</t>
  </si>
  <si>
    <t xml:space="preserve">1.a. kolektivni                               min  55%                                                            </t>
  </si>
  <si>
    <t>RAZLIKA (1-1c) 10%</t>
  </si>
  <si>
    <t>1.a.+ RAZLIKA (152.762.50+27.775.00) raspored za kolektivni sport</t>
  </si>
  <si>
    <t>VRIJEDNOST BODA</t>
  </si>
  <si>
    <t>536</t>
  </si>
  <si>
    <t>Nogometni / Fudbalski savez općine Srebrenik</t>
  </si>
  <si>
    <t>Udruženje nogometnih instruktora i sudija u opštini Lukavac - Lukavac</t>
  </si>
  <si>
    <t>Pružanje usluga objekata na ime trenažnog procesa</t>
  </si>
  <si>
    <t>Potvrda koja je dostavljena kao dokaz za vrednovanje od Federalnog saveza, a nadležan savez prema programu je Atletski savez BiH.</t>
  </si>
  <si>
    <t>VRIJEDNOST BODA 169.0426</t>
  </si>
  <si>
    <t xml:space="preserve">VRIJEDNOST BODA   112.5145               </t>
  </si>
  <si>
    <t>VRIJEDNOST BODA 394.53</t>
  </si>
  <si>
    <t xml:space="preserve">VRIJEDNOST BODA 112.5145 </t>
  </si>
  <si>
    <t xml:space="preserve">VRIJEDNOST BODA      </t>
  </si>
  <si>
    <t>Projekat se ne odnosi na "Sport za sve". Radi se o udruženju koje je apliciralo za infrastrukturni projekat.</t>
  </si>
  <si>
    <t>TABELARNI PREGLED APLIKANATA KOJI NE ISPUNJAVAJU USLOVE U POGLEDU KRITERIJA ZA VREDNOVANJE PO JAVNOM POZIVU ZA SUFINANSIRANJE PROGRAMA/PROJEKATA SPORTSKIH ORGANIZACIJA U OBLASTI TJELESNE KULTURE I SPORTA ZA 2021. GODINU</t>
  </si>
  <si>
    <t>Sredstva se ne mogu dodijeliti jer Karate savez Tuzlanskog kantona nije nadležan za reprezentativne selekcije. Takođe za druge namjene za koje je aplicirano karate klubovi dobivaju sredstva kroz svoje projekte, te bi se u tom slučaju duplala namjena dodjele sredstava.</t>
  </si>
  <si>
    <t>TUZLA, 24.08.2021.</t>
  </si>
  <si>
    <t xml:space="preserve">VRIJEDNOST BODA       </t>
  </si>
  <si>
    <t>5. SPORT ZA SVE I SPORTSKE MANIFESTACIJE (ZBIR BODOVA) (323+59+565)</t>
  </si>
  <si>
    <t>UKUPNO NERASPOREĐENO PO JAVNOM POZIVU</t>
  </si>
  <si>
    <t>UKUPNO UTROŠENO PO JAVNOM POZIVU (188371+97213+34430+49916+7450+71300+45000)</t>
  </si>
  <si>
    <t>NAPOMENA: Komisija je 7834 KM od "Sporta za sve" podijelila za 7 prvorangiranih klubova iz Kolektivnih sportova</t>
  </si>
  <si>
    <t>Sredstva za ovaj projekat su dodijeljena iz Budžeta TK u 2021. godini, a prema članu 5. stav (1) tačka f) Odluke o utvrđivanju uslova, kriterija i postupka za raspodjelu sredstava sa potrošačke jedinice 32010002 - Tjelesna kultura i sport za 2021 godinu uslov za dodjelu sredstava je da za predloženi program/projekat sportske organizacije nisu dobile sredstva sa drugih budžetskih pozicija Budžeta TK u 2021. godini.</t>
  </si>
  <si>
    <t>Klub nije registrovan kao klub lica sa invaliditetom. Dostavljeni dokazi za vrednovanje od saveza koji nije savez lica sa invaliditetom. Potvrda Paraolimpijskog komiteta naslovljena na Karate savez BiH, a ne na Karate klub Student koji je aplicirao.</t>
  </si>
  <si>
    <t xml:space="preserve">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 Za 7 prvorangiranih klubova iz kolektivnih sportova Komisija je raspodijelila ukupno 7.834.00 KM, a što je ostatak neraspoređenih sredstava za "Sport za sve i Sportske manifestacije" </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</si>
  <si>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 Za 7 prvorangiranih klubova iz pojedinačnih sportova Komisija je raspodijelila neraspoređeni iznos od  pojedinačnih sportova, jer je određeni broj klubova tražio manji iznos sredstava od iznosa koji bi dobili prema vrijednosti boda.</t>
  </si>
  <si>
    <t>NAPOMENA: Iznos sredstava dodijeljivao se prema vrijednosti boda i prema propisanim iznosima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</si>
  <si>
    <t>4.3.1.Organizacija međunarodnih sportskih manifestacija od kantonalnog značaja (sufinansiraju se projekti u rasponu od 1.000.00 do 4.000.00 KM)</t>
  </si>
  <si>
    <t>4.3.2.Organizacija nacionalnih sportskih manifestacija od kantonalnog značaja (sufinansiraju se projekti u rasponu od 1.000.00 do 3.000.00 KM)</t>
  </si>
  <si>
    <t>4.3.3.Organizacija nacionalnih sportskih manifestacija sa dugom tradicijom i masovnog karaktera (sufinansiraju se projekti u rasponu od 1.000.00 do 2.000.00 KM)</t>
  </si>
  <si>
    <t>4.1.SPORTSKA REKREACIJA (tjelesne aktivnosti djece i odraslih koje nemaju organizovane takmičarske oblike sufinansiraju se u rasponu od 500.00 do 2.000.00 KM)</t>
  </si>
  <si>
    <t>4.1.SPORTSKA REKREACIJA (tjelesne aktivnosti i sportske igre koje okupljaju veliki broj djece i omladine sufinansiraju se u rasponu od 1.000.00 do 3.000.00 KM)</t>
  </si>
  <si>
    <t>"Svi u sport" amaterska takmičenja u malom nogometu 2021.</t>
  </si>
  <si>
    <t>Sportske manifestacije (prema budžetu projekta/programa sportske organizacije)</t>
  </si>
  <si>
    <t>1. Elvir Bijedić - predsjednik, _______________________________________</t>
  </si>
  <si>
    <t>2. Kada Delić – Selimović – član, ____________________________________</t>
  </si>
  <si>
    <t>3. Fikret Selman - član,____________________________________________</t>
  </si>
  <si>
    <t xml:space="preserve">4. Alija Hasić - član,______________________________________________ </t>
  </si>
  <si>
    <t>5. Elmir Grabčanović - član, ________________________________________</t>
  </si>
  <si>
    <t>6. Vladimir Ivanek, član, ___________________________________________</t>
  </si>
  <si>
    <t>7. Adnan Karić- član, _____________________________________________</t>
  </si>
  <si>
    <t>UKUPNO 1.1.+1.2.</t>
  </si>
  <si>
    <t>BROJ BODOVA</t>
  </si>
  <si>
    <t>4.2.SPORTSKA REKREACIJA (tjelesne aktivnosti djece i odraslih koje nemaju organizovane takmičarske oblike sufinansiraju se u rasponu od 500.00 do 2.000.00 KM)</t>
  </si>
  <si>
    <t>4.3.SPORTSKI ODGOJ I OBRAZOVANJE</t>
  </si>
  <si>
    <t>5.SPORTSKE MANIFESTACIJE</t>
  </si>
  <si>
    <t>UKUPNO 5.1.</t>
  </si>
  <si>
    <t>5.2.SPORTSKE MANIFESTACIJE Organizacija nacionalnih sportskih manifestacija od kantonalnog značaja (sufinansiraju se projekti u rasponu od 1.000.00 do 3.000.00 KM)</t>
  </si>
  <si>
    <t>5.1.SPORTSKE MANIFESTACIJE Organizacija međunarodnih sportskih manifestacija od kantonalnog značaja (sufinansiraju se projekti u rasponu od 1.000.00 do 4.000.00 KM)</t>
  </si>
  <si>
    <t>5.3.SPORTSKE MANIFESTACIJE Organizacija nacionalnih sportskih manifestacija sa dugom tradicijom i masovnog karaktera (sufinansiraju se projekti u rasponu od 1.000.00 do 2.000.00 KM)</t>
  </si>
  <si>
    <t>UKUPNO 5.2.</t>
  </si>
  <si>
    <t>UKUPNO 5.3.</t>
  </si>
  <si>
    <t>UKUPNO 5. (5.1.+5.2.+5.3.)</t>
  </si>
  <si>
    <t>6.SPORTSKI OBJEKTI</t>
  </si>
  <si>
    <t>UKUPNO 6.</t>
  </si>
  <si>
    <t>UKUPNO 1+2+3+4+5+6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</si>
</sst>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1" x14ac:knownFonts="1">
    <font>
      <sz val="11"/>
      <color theme="1"/>
      <name val="Calibri"/>
      <family val="2"/>
      <scheme val="minor"/>
    </font>
    <font>
      <b/>
      <sz val="11"/>
      <color theme="1"/>
      <name val="Calibri"/>
      <family val="2"/>
      <scheme val="minor"/>
    </font>
    <font>
      <sz val="8"/>
      <color theme="1"/>
      <name val="Times New Roman"/>
      <family val="1"/>
      <charset val="238"/>
    </font>
    <font>
      <sz val="8"/>
      <color theme="1"/>
      <name val="Times New Roman"/>
      <family val="1"/>
    </font>
    <font>
      <b/>
      <sz val="8"/>
      <color theme="1"/>
      <name val="Times New Roman"/>
      <family val="1"/>
    </font>
    <font>
      <sz val="8"/>
      <name val="Times New Roman"/>
      <family val="1"/>
      <charset val="238"/>
    </font>
    <font>
      <b/>
      <sz val="8"/>
      <color theme="1"/>
      <name val="Times New Roman"/>
      <family val="1"/>
      <charset val="238"/>
    </font>
    <font>
      <b/>
      <sz val="11"/>
      <color theme="1"/>
      <name val="Calibri"/>
      <family val="2"/>
      <charset val="238"/>
      <scheme val="minor"/>
    </font>
    <font>
      <b/>
      <sz val="8"/>
      <name val="Times New Roman"/>
      <family val="1"/>
    </font>
    <font>
      <sz val="10"/>
      <color theme="1"/>
      <name val="Times New Roman"/>
      <family val="1"/>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228">
    <xf numFmtId="0" fontId="0" fillId="0" borderId="0" xfId="0"/>
    <xf numFmtId="0" fontId="0" fillId="0" borderId="1" xfId="0" applyBorder="1"/>
    <xf numFmtId="0" fontId="1" fillId="0" borderId="0" xfId="0" applyFont="1"/>
    <xf numFmtId="4" fontId="0" fillId="0" borderId="0" xfId="0" applyNumberFormat="1"/>
    <xf numFmtId="4" fontId="1" fillId="0" borderId="0" xfId="0" applyNumberFormat="1" applyFont="1"/>
    <xf numFmtId="0" fontId="3" fillId="0" borderId="1" xfId="0" applyFont="1" applyBorder="1" applyAlignment="1">
      <alignment wrapText="1"/>
    </xf>
    <xf numFmtId="0" fontId="3" fillId="0" borderId="0" xfId="0" applyFont="1" applyAlignment="1">
      <alignment wrapText="1"/>
    </xf>
    <xf numFmtId="0" fontId="3" fillId="0" borderId="0" xfId="0" applyFont="1"/>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textRotation="90" wrapText="1"/>
    </xf>
    <xf numFmtId="0" fontId="4" fillId="0" borderId="1" xfId="0" applyFont="1" applyBorder="1" applyAlignment="1">
      <alignment horizontal="center" textRotation="90"/>
    </xf>
    <xf numFmtId="0" fontId="4" fillId="0" borderId="0" xfId="0" applyFont="1"/>
    <xf numFmtId="0" fontId="3" fillId="0" borderId="1" xfId="0" applyFont="1" applyBorder="1"/>
    <xf numFmtId="0" fontId="3" fillId="0" borderId="0" xfId="0" applyFont="1" applyBorder="1"/>
    <xf numFmtId="0" fontId="3"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xf>
    <xf numFmtId="0" fontId="4" fillId="0" borderId="1" xfId="0" applyFont="1" applyBorder="1"/>
    <xf numFmtId="0" fontId="3" fillId="0" borderId="0" xfId="0" applyFont="1" applyFill="1"/>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1" xfId="0" applyFont="1" applyFill="1" applyBorder="1" applyAlignment="1">
      <alignment horizontal="center" textRotation="90" wrapText="1"/>
    </xf>
    <xf numFmtId="0" fontId="4" fillId="0" borderId="1" xfId="0" applyFont="1" applyFill="1" applyBorder="1" applyAlignment="1">
      <alignment horizontal="center" textRotation="90"/>
    </xf>
    <xf numFmtId="0" fontId="4" fillId="0" borderId="1" xfId="0" applyFont="1" applyFill="1" applyBorder="1"/>
    <xf numFmtId="0" fontId="4" fillId="0" borderId="0" xfId="0" applyFont="1" applyFill="1"/>
    <xf numFmtId="0" fontId="3" fillId="0" borderId="1" xfId="0" applyFont="1" applyFill="1" applyBorder="1" applyAlignment="1">
      <alignment wrapText="1"/>
    </xf>
    <xf numFmtId="0" fontId="3" fillId="0" borderId="1" xfId="0" applyFont="1" applyFill="1" applyBorder="1"/>
    <xf numFmtId="0" fontId="3" fillId="0" borderId="0" xfId="0" applyFont="1" applyFill="1" applyBorder="1"/>
    <xf numFmtId="0" fontId="4" fillId="0" borderId="0" xfId="0" applyFont="1" applyFill="1" applyAlignment="1">
      <alignment horizontal="center"/>
    </xf>
    <xf numFmtId="0" fontId="4" fillId="0" borderId="0" xfId="0" applyFont="1" applyFill="1" applyBorder="1"/>
    <xf numFmtId="0" fontId="6" fillId="0" borderId="1" xfId="0" applyFont="1" applyBorder="1" applyAlignment="1">
      <alignment horizontal="center" textRotation="90"/>
    </xf>
    <xf numFmtId="0" fontId="6" fillId="0" borderId="1" xfId="0" applyFont="1" applyBorder="1"/>
    <xf numFmtId="0" fontId="6" fillId="0" borderId="0" xfId="0" applyFont="1" applyBorder="1"/>
    <xf numFmtId="0" fontId="6" fillId="0" borderId="0" xfId="0" applyFont="1"/>
    <xf numFmtId="0" fontId="2" fillId="0" borderId="0" xfId="0" applyFont="1"/>
    <xf numFmtId="0" fontId="6" fillId="0" borderId="1"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textRotation="90" wrapText="1"/>
    </xf>
    <xf numFmtId="0" fontId="1" fillId="0" borderId="1" xfId="0" applyFont="1" applyBorder="1" applyAlignment="1">
      <alignment wrapText="1"/>
    </xf>
    <xf numFmtId="4" fontId="1" fillId="0" borderId="1" xfId="0" applyNumberFormat="1" applyFont="1" applyBorder="1"/>
    <xf numFmtId="4" fontId="0" fillId="0" borderId="1" xfId="0" applyNumberFormat="1" applyBorder="1"/>
    <xf numFmtId="0" fontId="1" fillId="0" borderId="1" xfId="0" applyFont="1" applyBorder="1" applyAlignment="1">
      <alignment horizontal="left" wrapText="1"/>
    </xf>
    <xf numFmtId="0" fontId="1" fillId="0" borderId="1" xfId="0" applyFont="1" applyBorder="1"/>
    <xf numFmtId="0" fontId="4" fillId="0" borderId="0" xfId="0" applyFont="1" applyAlignment="1">
      <alignment horizontal="center"/>
    </xf>
    <xf numFmtId="0" fontId="4" fillId="0" borderId="0" xfId="0" applyFont="1" applyFill="1" applyBorder="1" applyAlignment="1">
      <alignment horizontal="center"/>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0" xfId="0" applyFont="1" applyBorder="1"/>
    <xf numFmtId="1" fontId="4" fillId="0" borderId="1"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4" fontId="7" fillId="0" borderId="0" xfId="0" applyNumberFormat="1" applyFont="1"/>
    <xf numFmtId="0" fontId="6" fillId="0" borderId="2"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3" fillId="0" borderId="0" xfId="0" applyNumberFormat="1" applyFont="1"/>
    <xf numFmtId="0" fontId="4" fillId="0" borderId="0" xfId="0" applyFont="1" applyBorder="1" applyAlignment="1">
      <alignment horizontal="center"/>
    </xf>
    <xf numFmtId="0" fontId="4" fillId="0" borderId="1" xfId="0" applyFont="1" applyFill="1" applyBorder="1" applyAlignment="1">
      <alignment horizontal="left" wrapText="1"/>
    </xf>
    <xf numFmtId="49" fontId="4" fillId="0" borderId="1" xfId="0" applyNumberFormat="1" applyFont="1" applyFill="1" applyBorder="1" applyAlignment="1">
      <alignment wrapText="1"/>
    </xf>
    <xf numFmtId="4" fontId="4" fillId="0" borderId="1" xfId="0" applyNumberFormat="1" applyFont="1" applyBorder="1" applyAlignment="1">
      <alignment horizontal="center" textRotation="90" wrapText="1"/>
    </xf>
    <xf numFmtId="4" fontId="4" fillId="0" borderId="1" xfId="0" applyNumberFormat="1" applyFont="1" applyBorder="1"/>
    <xf numFmtId="4" fontId="3" fillId="0" borderId="1" xfId="0" applyNumberFormat="1" applyFont="1" applyFill="1" applyBorder="1"/>
    <xf numFmtId="4" fontId="4" fillId="0" borderId="1" xfId="0" applyNumberFormat="1" applyFont="1" applyFill="1" applyBorder="1"/>
    <xf numFmtId="4" fontId="3" fillId="0" borderId="1" xfId="0" applyNumberFormat="1" applyFont="1" applyBorder="1"/>
    <xf numFmtId="4" fontId="4" fillId="0" borderId="0" xfId="0" applyNumberFormat="1" applyFont="1" applyBorder="1"/>
    <xf numFmtId="0" fontId="3" fillId="0" borderId="1" xfId="0" applyFont="1" applyBorder="1" applyAlignment="1">
      <alignment horizontal="center"/>
    </xf>
    <xf numFmtId="0" fontId="4" fillId="0" borderId="1" xfId="0" applyFont="1" applyBorder="1" applyAlignment="1">
      <alignment wrapText="1"/>
    </xf>
    <xf numFmtId="49" fontId="4" fillId="0" borderId="1" xfId="0" applyNumberFormat="1" applyFont="1" applyBorder="1" applyAlignment="1">
      <alignment wrapText="1"/>
    </xf>
    <xf numFmtId="0" fontId="4" fillId="0" borderId="0" xfId="0" applyFont="1" applyBorder="1" applyAlignment="1">
      <alignment wrapText="1"/>
    </xf>
    <xf numFmtId="49" fontId="4" fillId="0" borderId="0" xfId="0" applyNumberFormat="1" applyFont="1" applyBorder="1" applyAlignment="1">
      <alignment wrapText="1"/>
    </xf>
    <xf numFmtId="0" fontId="4" fillId="0" borderId="0" xfId="0" applyFont="1" applyBorder="1" applyAlignment="1">
      <alignment horizontal="center" vertical="center"/>
    </xf>
    <xf numFmtId="4" fontId="4" fillId="0" borderId="0" xfId="0" applyNumberFormat="1" applyFont="1" applyBorder="1" applyAlignment="1">
      <alignment horizontal="center" vertical="center"/>
    </xf>
    <xf numFmtId="4" fontId="4" fillId="0" borderId="0" xfId="0" applyNumberFormat="1" applyFont="1" applyAlignment="1">
      <alignment horizontal="center" vertical="center"/>
    </xf>
    <xf numFmtId="4" fontId="4" fillId="0" borderId="1" xfId="0" applyNumberFormat="1" applyFont="1" applyBorder="1" applyAlignment="1">
      <alignment horizontal="right"/>
    </xf>
    <xf numFmtId="4" fontId="4" fillId="0" borderId="1" xfId="0" applyNumberFormat="1" applyFont="1" applyBorder="1" applyAlignment="1">
      <alignment horizontal="right" vertical="center"/>
    </xf>
    <xf numFmtId="4" fontId="4" fillId="0" borderId="1" xfId="0" applyNumberFormat="1" applyFont="1" applyBorder="1" applyAlignment="1">
      <alignment vertical="center"/>
    </xf>
    <xf numFmtId="4" fontId="4" fillId="0" borderId="1" xfId="0" applyNumberFormat="1" applyFont="1" applyFill="1" applyBorder="1" applyAlignment="1">
      <alignment horizontal="right" vertical="center"/>
    </xf>
    <xf numFmtId="4" fontId="4" fillId="0" borderId="1" xfId="0" applyNumberFormat="1" applyFont="1" applyFill="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4" fontId="6" fillId="0" borderId="1" xfId="0" applyNumberFormat="1" applyFont="1" applyBorder="1" applyAlignment="1">
      <alignment horizontal="right" vertical="center"/>
    </xf>
    <xf numFmtId="4" fontId="4" fillId="0" borderId="2" xfId="0" applyNumberFormat="1" applyFont="1" applyBorder="1" applyAlignment="1">
      <alignment horizontal="right" vertical="center"/>
    </xf>
    <xf numFmtId="0" fontId="4"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vertical="center"/>
    </xf>
    <xf numFmtId="0" fontId="4" fillId="0" borderId="0" xfId="0" applyFont="1" applyFill="1" applyBorder="1" applyAlignment="1">
      <alignment horizontal="center"/>
    </xf>
    <xf numFmtId="4" fontId="4" fillId="0" borderId="1" xfId="0" applyNumberFormat="1" applyFont="1" applyBorder="1" applyAlignment="1">
      <alignment horizontal="center" wrapText="1"/>
    </xf>
    <xf numFmtId="4" fontId="4" fillId="0" borderId="1" xfId="0" applyNumberFormat="1" applyFont="1" applyBorder="1" applyAlignment="1">
      <alignment horizontal="center" vertical="center" wrapText="1"/>
    </xf>
    <xf numFmtId="0" fontId="4" fillId="0" borderId="0" xfId="0" applyFont="1" applyAlignment="1">
      <alignment vertical="center"/>
    </xf>
    <xf numFmtId="0" fontId="4" fillId="0" borderId="1" xfId="0" applyFont="1" applyFill="1" applyBorder="1" applyAlignment="1">
      <alignment horizontal="center" vertical="center" wrapText="1"/>
    </xf>
    <xf numFmtId="0" fontId="0" fillId="0" borderId="1" xfId="0" applyBorder="1" applyAlignment="1">
      <alignment wrapText="1"/>
    </xf>
    <xf numFmtId="4" fontId="3" fillId="0" borderId="0" xfId="0" applyNumberFormat="1" applyFont="1" applyBorder="1"/>
    <xf numFmtId="4" fontId="3" fillId="0" borderId="0" xfId="0" applyNumberFormat="1" applyFont="1" applyFill="1"/>
    <xf numFmtId="4" fontId="3" fillId="0" borderId="0" xfId="0" applyNumberFormat="1" applyFont="1" applyFill="1" applyBorder="1"/>
    <xf numFmtId="4" fontId="4" fillId="0" borderId="1" xfId="0" applyNumberFormat="1" applyFont="1" applyBorder="1" applyAlignment="1">
      <alignment horizontal="center" textRotation="90"/>
    </xf>
    <xf numFmtId="49" fontId="4" fillId="0" borderId="1" xfId="0" applyNumberFormat="1" applyFont="1" applyBorder="1" applyAlignment="1">
      <alignment horizontal="center"/>
    </xf>
    <xf numFmtId="4" fontId="3" fillId="0" borderId="1" xfId="0" applyNumberFormat="1" applyFont="1" applyBorder="1" applyAlignment="1">
      <alignment wrapText="1"/>
    </xf>
    <xf numFmtId="0" fontId="4" fillId="0" borderId="0" xfId="0" applyFont="1" applyBorder="1" applyAlignment="1">
      <alignment horizontal="center"/>
    </xf>
    <xf numFmtId="0" fontId="4" fillId="0" borderId="0" xfId="0" applyFont="1" applyAlignment="1">
      <alignment horizontal="center"/>
    </xf>
    <xf numFmtId="0" fontId="1" fillId="0" borderId="0" xfId="0" applyFont="1" applyAlignment="1">
      <alignment horizontal="left" wrapText="1"/>
    </xf>
    <xf numFmtId="49" fontId="0" fillId="0" borderId="1" xfId="0" applyNumberFormat="1" applyBorder="1"/>
    <xf numFmtId="0" fontId="4" fillId="0" borderId="0" xfId="0" applyFont="1" applyBorder="1" applyAlignment="1">
      <alignment horizontal="center"/>
    </xf>
    <xf numFmtId="0" fontId="9" fillId="0" borderId="0" xfId="0" applyFont="1" applyBorder="1" applyAlignment="1">
      <alignment horizontal="left" vertical="center" wrapText="1"/>
    </xf>
    <xf numFmtId="49" fontId="9" fillId="0" borderId="0" xfId="0" applyNumberFormat="1"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8" xfId="0" applyFont="1" applyBorder="1" applyAlignment="1">
      <alignment vertical="center" wrapText="1"/>
    </xf>
    <xf numFmtId="0" fontId="4" fillId="0" borderId="1" xfId="0" applyFont="1" applyBorder="1" applyAlignment="1">
      <alignment horizontal="center"/>
    </xf>
    <xf numFmtId="0" fontId="4" fillId="0" borderId="0" xfId="0" applyFont="1" applyBorder="1" applyAlignment="1">
      <alignment horizontal="center"/>
    </xf>
    <xf numFmtId="0" fontId="4" fillId="0" borderId="0" xfId="0" applyFont="1" applyAlignment="1">
      <alignment horizontal="center" wrapText="1"/>
    </xf>
    <xf numFmtId="0" fontId="4" fillId="0" borderId="0" xfId="0" applyFont="1" applyFill="1" applyBorder="1" applyAlignment="1">
      <alignment horizontal="center"/>
    </xf>
    <xf numFmtId="0" fontId="4" fillId="0" borderId="7" xfId="0" applyFont="1" applyBorder="1" applyAlignment="1">
      <alignment horizontal="center"/>
    </xf>
    <xf numFmtId="0" fontId="4" fillId="0" borderId="7" xfId="0" applyFont="1" applyFill="1" applyBorder="1" applyAlignment="1">
      <alignment horizontal="center"/>
    </xf>
    <xf numFmtId="0" fontId="4" fillId="0" borderId="7" xfId="0" applyFont="1" applyFill="1" applyBorder="1" applyAlignment="1">
      <alignment horizontal="center" vertical="center"/>
    </xf>
    <xf numFmtId="4" fontId="4" fillId="0" borderId="0" xfId="0" applyNumberFormat="1" applyFont="1" applyBorder="1" applyAlignment="1">
      <alignment horizontal="right"/>
    </xf>
    <xf numFmtId="0" fontId="4" fillId="0" borderId="7" xfId="0" applyFont="1" applyBorder="1"/>
    <xf numFmtId="0" fontId="3" fillId="0" borderId="7" xfId="0" applyFont="1" applyBorder="1"/>
    <xf numFmtId="0" fontId="4" fillId="0" borderId="7" xfId="0" applyFont="1" applyBorder="1" applyAlignment="1">
      <alignment horizontal="center" vertical="center"/>
    </xf>
    <xf numFmtId="4" fontId="4" fillId="0" borderId="7" xfId="0" applyNumberFormat="1" applyFont="1" applyBorder="1" applyAlignment="1">
      <alignment horizontal="right"/>
    </xf>
    <xf numFmtId="4" fontId="4" fillId="0" borderId="7" xfId="0" applyNumberFormat="1" applyFont="1" applyBorder="1"/>
    <xf numFmtId="0" fontId="4" fillId="0" borderId="7" xfId="0" applyFont="1" applyFill="1" applyBorder="1" applyAlignment="1">
      <alignment horizontal="left" wrapText="1"/>
    </xf>
    <xf numFmtId="49" fontId="4" fillId="0" borderId="7" xfId="0" applyNumberFormat="1" applyFont="1" applyFill="1" applyBorder="1" applyAlignment="1">
      <alignment wrapText="1"/>
    </xf>
    <xf numFmtId="4" fontId="4" fillId="0" borderId="7" xfId="0" applyNumberFormat="1" applyFont="1" applyFill="1" applyBorder="1" applyAlignment="1">
      <alignment horizontal="right" vertical="center"/>
    </xf>
    <xf numFmtId="4" fontId="4" fillId="0" borderId="7" xfId="0" applyNumberFormat="1" applyFont="1" applyFill="1" applyBorder="1"/>
    <xf numFmtId="0" fontId="4" fillId="0" borderId="9" xfId="0" applyFont="1" applyFill="1" applyBorder="1" applyAlignment="1">
      <alignment horizontal="center" vertical="center"/>
    </xf>
    <xf numFmtId="4" fontId="4" fillId="0" borderId="9" xfId="0" applyNumberFormat="1" applyFont="1" applyFill="1" applyBorder="1" applyAlignment="1">
      <alignment horizontal="right" vertical="center"/>
    </xf>
    <xf numFmtId="0" fontId="4" fillId="0" borderId="0" xfId="0" applyFont="1" applyFill="1" applyBorder="1" applyAlignment="1">
      <alignment horizontal="left" wrapText="1"/>
    </xf>
    <xf numFmtId="49" fontId="4" fillId="0" borderId="0" xfId="0" applyNumberFormat="1" applyFont="1" applyFill="1" applyBorder="1" applyAlignment="1">
      <alignment wrapText="1"/>
    </xf>
    <xf numFmtId="0" fontId="4" fillId="0" borderId="0" xfId="0" applyFont="1" applyFill="1" applyBorder="1" applyAlignment="1">
      <alignment horizontal="center" vertical="center"/>
    </xf>
    <xf numFmtId="4" fontId="4" fillId="0" borderId="0" xfId="0" applyNumberFormat="1" applyFont="1" applyFill="1" applyBorder="1" applyAlignment="1">
      <alignment horizontal="right" vertical="center"/>
    </xf>
    <xf numFmtId="4" fontId="4" fillId="0" borderId="0" xfId="0" applyNumberFormat="1" applyFont="1" applyFill="1" applyBorder="1"/>
    <xf numFmtId="0" fontId="3" fillId="0" borderId="7" xfId="0" applyFont="1" applyBorder="1" applyAlignment="1">
      <alignment horizontal="center"/>
    </xf>
    <xf numFmtId="4" fontId="4" fillId="0" borderId="7" xfId="0" applyNumberFormat="1" applyFont="1" applyBorder="1" applyAlignment="1">
      <alignment horizontal="right" vertical="center"/>
    </xf>
    <xf numFmtId="4" fontId="4" fillId="0" borderId="7" xfId="0" applyNumberFormat="1" applyFont="1" applyBorder="1" applyAlignment="1">
      <alignment vertical="center"/>
    </xf>
    <xf numFmtId="0" fontId="3" fillId="0" borderId="0" xfId="0" applyFont="1" applyBorder="1" applyAlignment="1">
      <alignment horizontal="center"/>
    </xf>
    <xf numFmtId="4" fontId="4" fillId="0" borderId="0" xfId="0" applyNumberFormat="1" applyFont="1" applyBorder="1" applyAlignment="1">
      <alignment horizontal="right" vertical="center"/>
    </xf>
    <xf numFmtId="4" fontId="4" fillId="0" borderId="0" xfId="0" applyNumberFormat="1" applyFont="1" applyBorder="1" applyAlignment="1">
      <alignment vertical="center"/>
    </xf>
    <xf numFmtId="0" fontId="4" fillId="0" borderId="7" xfId="0" applyFont="1" applyBorder="1" applyAlignment="1">
      <alignment vertical="center"/>
    </xf>
    <xf numFmtId="0" fontId="4" fillId="0" borderId="9" xfId="0" applyFont="1" applyFill="1" applyBorder="1" applyAlignment="1">
      <alignment horizontal="left" vertical="center" wrapText="1"/>
    </xf>
    <xf numFmtId="49" fontId="4" fillId="0" borderId="9" xfId="0" applyNumberFormat="1" applyFont="1" applyFill="1" applyBorder="1" applyAlignment="1">
      <alignment vertical="center" wrapText="1"/>
    </xf>
    <xf numFmtId="4" fontId="4" fillId="0" borderId="9" xfId="0" applyNumberFormat="1" applyFont="1" applyFill="1" applyBorder="1" applyAlignment="1">
      <alignment vertical="center"/>
    </xf>
    <xf numFmtId="0" fontId="3" fillId="0" borderId="9" xfId="0" applyFont="1" applyBorder="1" applyAlignment="1">
      <alignment vertical="center"/>
    </xf>
    <xf numFmtId="0" fontId="4" fillId="0" borderId="1" xfId="0" applyFont="1" applyBorder="1" applyAlignment="1">
      <alignment horizontal="center"/>
    </xf>
    <xf numFmtId="4" fontId="4" fillId="0" borderId="1" xfId="0" applyNumberFormat="1" applyFont="1" applyBorder="1" applyAlignment="1">
      <alignment horizontal="right" vertical="center" wrapText="1"/>
    </xf>
    <xf numFmtId="0" fontId="4" fillId="0" borderId="1" xfId="0" applyFont="1" applyBorder="1" applyAlignment="1">
      <alignment horizontal="center"/>
    </xf>
    <xf numFmtId="4" fontId="4" fillId="0" borderId="0" xfId="0" applyNumberFormat="1" applyFont="1" applyFill="1"/>
    <xf numFmtId="49" fontId="0" fillId="0" borderId="0" xfId="0" applyNumberFormat="1"/>
    <xf numFmtId="4" fontId="0" fillId="0" borderId="0" xfId="0" applyNumberFormat="1" applyAlignment="1">
      <alignment horizontal="right"/>
    </xf>
    <xf numFmtId="164" fontId="1" fillId="0" borderId="1" xfId="0" applyNumberFormat="1" applyFont="1" applyBorder="1" applyAlignment="1">
      <alignment horizontal="right"/>
    </xf>
    <xf numFmtId="164" fontId="1" fillId="0" borderId="1" xfId="0" applyNumberFormat="1" applyFont="1" applyBorder="1"/>
    <xf numFmtId="4" fontId="6" fillId="0" borderId="0" xfId="0" applyNumberFormat="1" applyFont="1" applyBorder="1"/>
    <xf numFmtId="4" fontId="4" fillId="0" borderId="0" xfId="0" applyNumberFormat="1" applyFont="1"/>
    <xf numFmtId="0" fontId="1" fillId="0" borderId="0" xfId="0" applyFont="1" applyAlignment="1">
      <alignment wrapText="1"/>
    </xf>
    <xf numFmtId="1" fontId="4" fillId="0" borderId="0" xfId="0" applyNumberFormat="1" applyFont="1" applyAlignment="1">
      <alignment horizontal="center"/>
    </xf>
    <xf numFmtId="3" fontId="0" fillId="0" borderId="1" xfId="0" applyNumberFormat="1" applyBorder="1"/>
    <xf numFmtId="0" fontId="4" fillId="0" borderId="0" xfId="0" applyFont="1" applyBorder="1" applyAlignment="1">
      <alignment horizontal="center"/>
    </xf>
    <xf numFmtId="0" fontId="4" fillId="0" borderId="3" xfId="0" applyFont="1" applyBorder="1" applyAlignment="1">
      <alignment horizontal="center"/>
    </xf>
    <xf numFmtId="0" fontId="6" fillId="0" borderId="0" xfId="0" applyFont="1" applyBorder="1" applyAlignment="1">
      <alignment horizontal="center" wrapText="1"/>
    </xf>
    <xf numFmtId="0" fontId="4" fillId="0" borderId="3" xfId="0" applyFont="1" applyBorder="1"/>
    <xf numFmtId="0" fontId="4" fillId="0" borderId="3" xfId="0" applyFont="1" applyBorder="1" applyAlignment="1">
      <alignment horizontal="center" vertical="center"/>
    </xf>
    <xf numFmtId="4" fontId="4" fillId="0" borderId="3" xfId="0" applyNumberFormat="1" applyFont="1" applyBorder="1"/>
    <xf numFmtId="0" fontId="3" fillId="0" borderId="3" xfId="0" applyFont="1" applyBorder="1"/>
    <xf numFmtId="4" fontId="10" fillId="0" borderId="0" xfId="0" applyNumberFormat="1" applyFont="1" applyAlignment="1">
      <alignment wrapText="1"/>
    </xf>
    <xf numFmtId="0" fontId="4" fillId="0" borderId="3" xfId="0" applyFont="1" applyBorder="1" applyAlignment="1">
      <alignment horizontal="center"/>
    </xf>
    <xf numFmtId="0" fontId="4" fillId="0" borderId="0" xfId="0" applyFont="1" applyAlignment="1">
      <alignment wrapText="1"/>
    </xf>
    <xf numFmtId="4" fontId="4" fillId="0"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4" fontId="3" fillId="0" borderId="1" xfId="0" applyNumberFormat="1" applyFont="1" applyBorder="1" applyAlignment="1">
      <alignment vertical="center"/>
    </xf>
    <xf numFmtId="4" fontId="3" fillId="0" borderId="1" xfId="0" applyNumberFormat="1" applyFont="1" applyFill="1" applyBorder="1" applyAlignment="1">
      <alignment vertical="center"/>
    </xf>
    <xf numFmtId="4" fontId="3" fillId="0" borderId="1" xfId="0" applyNumberFormat="1" applyFont="1" applyBorder="1" applyAlignment="1">
      <alignment horizontal="right" vertical="center"/>
    </xf>
    <xf numFmtId="0" fontId="4" fillId="0" borderId="0" xfId="0" applyFont="1" applyBorder="1" applyAlignment="1">
      <alignment horizontal="left"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4" fontId="3" fillId="0" borderId="3" xfId="0" applyNumberFormat="1"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wrapText="1"/>
    </xf>
    <xf numFmtId="0" fontId="4" fillId="0" borderId="0" xfId="0" applyFont="1"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0" xfId="0" applyFont="1" applyFill="1" applyBorder="1" applyAlignment="1">
      <alignment horizontal="center"/>
    </xf>
    <xf numFmtId="0" fontId="4" fillId="0" borderId="0" xfId="0" applyFont="1" applyFill="1" applyAlignment="1">
      <alignment horizontal="center" vertical="center"/>
    </xf>
    <xf numFmtId="0" fontId="4" fillId="0" borderId="3"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0" fontId="3" fillId="0" borderId="0" xfId="0" applyFont="1" applyAlignment="1">
      <alignment horizont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textRotation="90" wrapText="1"/>
    </xf>
    <xf numFmtId="0" fontId="4" fillId="0" borderId="5" xfId="0" applyFont="1" applyBorder="1" applyAlignment="1">
      <alignment horizontal="center" textRotation="90" wrapText="1"/>
    </xf>
    <xf numFmtId="0" fontId="4" fillId="0" borderId="6" xfId="0" applyFont="1" applyBorder="1" applyAlignment="1">
      <alignment horizontal="center" textRotation="90"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0" borderId="0" xfId="0" applyFont="1" applyFill="1" applyBorder="1" applyAlignment="1">
      <alignment horizontal="center" vertical="center"/>
    </xf>
    <xf numFmtId="0" fontId="4" fillId="0" borderId="3" xfId="0" applyFont="1" applyFill="1" applyBorder="1" applyAlignment="1">
      <alignment horizontal="center"/>
    </xf>
    <xf numFmtId="0" fontId="6" fillId="0" borderId="3" xfId="0" applyFont="1" applyBorder="1" applyAlignment="1">
      <alignment horizontal="center" wrapText="1"/>
    </xf>
    <xf numFmtId="0" fontId="6" fillId="0" borderId="5" xfId="0" applyFont="1" applyBorder="1" applyAlignment="1">
      <alignment horizontal="center" wrapText="1"/>
    </xf>
    <xf numFmtId="0" fontId="0" fillId="0" borderId="1" xfId="0" applyBorder="1" applyAlignment="1">
      <alignment horizontal="center" wrapText="1"/>
    </xf>
    <xf numFmtId="0" fontId="1" fillId="0" borderId="0" xfId="0" applyFont="1" applyAlignment="1">
      <alignment horizontal="center"/>
    </xf>
    <xf numFmtId="0" fontId="6" fillId="3" borderId="3" xfId="0" applyFont="1" applyFill="1" applyBorder="1" applyAlignment="1">
      <alignment horizontal="center" wrapText="1"/>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0" xfId="0" applyFont="1" applyFill="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6" fillId="3" borderId="1" xfId="0" applyFont="1" applyFill="1" applyBorder="1" applyAlignment="1">
      <alignment horizontal="center" wrapText="1"/>
    </xf>
    <xf numFmtId="0" fontId="4" fillId="3"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election activeCell="J5" sqref="J5"/>
    </sheetView>
  </sheetViews>
  <sheetFormatPr defaultRowHeight="11.25" x14ac:dyDescent="0.2"/>
  <cols>
    <col min="1" max="1" width="3.85546875" style="18" customWidth="1"/>
    <col min="2" max="2" width="18.28515625" style="7" customWidth="1"/>
    <col min="3" max="3" width="21.28515625" style="7" customWidth="1"/>
    <col min="4" max="4" width="5.28515625" style="7" customWidth="1"/>
    <col min="5" max="5" width="4.7109375" style="7" customWidth="1"/>
    <col min="6" max="6" width="5.28515625" style="7" customWidth="1"/>
    <col min="7" max="7" width="4.140625" style="7" customWidth="1"/>
    <col min="8" max="8" width="5.5703125" style="7" customWidth="1"/>
    <col min="9" max="9" width="4.85546875" style="7" customWidth="1"/>
    <col min="10" max="10" width="5.85546875" style="7" customWidth="1"/>
    <col min="11" max="11" width="4.7109375" style="7" customWidth="1"/>
    <col min="12" max="12" width="4.28515625" style="7" customWidth="1"/>
    <col min="13" max="13" width="6.5703125" style="7" customWidth="1"/>
    <col min="14" max="14" width="5.42578125" style="7" customWidth="1"/>
    <col min="15" max="15" width="8.28515625" style="35" customWidth="1"/>
    <col min="16" max="17" width="8.5703125" style="59" customWidth="1"/>
    <col min="18" max="18" width="17" style="7" customWidth="1"/>
    <col min="19" max="16384" width="9.140625" style="7"/>
  </cols>
  <sheetData>
    <row r="1" spans="1:18" x14ac:dyDescent="0.2">
      <c r="A1" s="190" t="s">
        <v>31</v>
      </c>
      <c r="B1" s="190"/>
      <c r="C1" s="190"/>
      <c r="D1" s="190"/>
      <c r="E1" s="190"/>
      <c r="F1" s="190"/>
      <c r="G1" s="190"/>
      <c r="H1" s="190"/>
      <c r="I1" s="190"/>
      <c r="J1" s="190"/>
      <c r="K1" s="190"/>
      <c r="L1" s="190"/>
      <c r="M1" s="190"/>
      <c r="N1" s="190"/>
      <c r="O1" s="190"/>
    </row>
    <row r="2" spans="1:18" ht="10.5" customHeight="1" x14ac:dyDescent="0.2">
      <c r="A2" s="191" t="s">
        <v>0</v>
      </c>
      <c r="B2" s="191"/>
      <c r="C2" s="191"/>
      <c r="D2" s="191"/>
      <c r="E2" s="191"/>
      <c r="F2" s="191"/>
      <c r="G2" s="191"/>
      <c r="H2" s="191"/>
      <c r="I2" s="191"/>
      <c r="J2" s="191"/>
      <c r="K2" s="191"/>
      <c r="L2" s="191"/>
      <c r="M2" s="191"/>
      <c r="N2" s="191"/>
      <c r="O2" s="191"/>
      <c r="P2" s="189" t="s">
        <v>354</v>
      </c>
      <c r="Q2" s="189"/>
      <c r="R2" s="7">
        <v>169.04259999999999</v>
      </c>
    </row>
    <row r="3" spans="1:18" s="12" customFormat="1" ht="96.75" customHeight="1" x14ac:dyDescent="0.15">
      <c r="A3" s="8" t="s">
        <v>13</v>
      </c>
      <c r="B3" s="9" t="s">
        <v>1</v>
      </c>
      <c r="C3" s="9" t="s">
        <v>16</v>
      </c>
      <c r="D3" s="10" t="s">
        <v>68</v>
      </c>
      <c r="E3" s="11" t="s">
        <v>67</v>
      </c>
      <c r="F3" s="10" t="s">
        <v>4</v>
      </c>
      <c r="G3" s="10" t="s">
        <v>5</v>
      </c>
      <c r="H3" s="10" t="s">
        <v>6</v>
      </c>
      <c r="I3" s="10" t="s">
        <v>7</v>
      </c>
      <c r="J3" s="10" t="s">
        <v>8</v>
      </c>
      <c r="K3" s="10" t="s">
        <v>9</v>
      </c>
      <c r="L3" s="10" t="s">
        <v>10</v>
      </c>
      <c r="M3" s="10" t="s">
        <v>11</v>
      </c>
      <c r="N3" s="10" t="s">
        <v>12</v>
      </c>
      <c r="O3" s="32" t="s">
        <v>14</v>
      </c>
      <c r="P3" s="63" t="s">
        <v>104</v>
      </c>
      <c r="Q3" s="63" t="s">
        <v>60</v>
      </c>
      <c r="R3" s="19" t="s">
        <v>75</v>
      </c>
    </row>
    <row r="4" spans="1:18" ht="50.25" customHeight="1" x14ac:dyDescent="0.2">
      <c r="A4" s="16">
        <v>1</v>
      </c>
      <c r="B4" s="83" t="s">
        <v>123</v>
      </c>
      <c r="C4" s="110" t="s">
        <v>124</v>
      </c>
      <c r="D4" s="13">
        <v>8</v>
      </c>
      <c r="E4" s="13">
        <v>10</v>
      </c>
      <c r="F4" s="13">
        <f>5+9+4</f>
        <v>18</v>
      </c>
      <c r="G4" s="13">
        <v>5</v>
      </c>
      <c r="H4" s="13">
        <v>0</v>
      </c>
      <c r="I4" s="13">
        <v>8</v>
      </c>
      <c r="J4" s="13">
        <v>10</v>
      </c>
      <c r="K4" s="13">
        <v>1</v>
      </c>
      <c r="L4" s="13">
        <v>1</v>
      </c>
      <c r="M4" s="13">
        <v>0</v>
      </c>
      <c r="N4" s="13">
        <v>10</v>
      </c>
      <c r="O4" s="33">
        <f>D4+E4+F4+G4+H4+I4+J4+K4+L4+M4+N4</f>
        <v>71</v>
      </c>
      <c r="P4" s="67">
        <f>R2*O4</f>
        <v>12002.024599999999</v>
      </c>
      <c r="Q4" s="64">
        <f>12002+1100</f>
        <v>13102</v>
      </c>
      <c r="R4" s="187"/>
    </row>
    <row r="5" spans="1:18" ht="56.25" x14ac:dyDescent="0.2">
      <c r="A5" s="16">
        <v>2</v>
      </c>
      <c r="B5" s="108" t="s">
        <v>154</v>
      </c>
      <c r="C5" s="108" t="s">
        <v>155</v>
      </c>
      <c r="D5" s="13">
        <v>8</v>
      </c>
      <c r="E5" s="13">
        <v>10</v>
      </c>
      <c r="F5" s="13">
        <f>6+8</f>
        <v>14</v>
      </c>
      <c r="G5" s="13">
        <v>10</v>
      </c>
      <c r="H5" s="13">
        <v>10</v>
      </c>
      <c r="I5" s="13">
        <v>5</v>
      </c>
      <c r="J5" s="13">
        <v>10</v>
      </c>
      <c r="K5" s="13">
        <v>0</v>
      </c>
      <c r="L5" s="13">
        <v>8</v>
      </c>
      <c r="M5" s="13">
        <v>0</v>
      </c>
      <c r="N5" s="13">
        <v>10</v>
      </c>
      <c r="O5" s="33">
        <f>D5+E5+F5+G5+H5+I5+J5+K5+L5+M5+N5</f>
        <v>85</v>
      </c>
      <c r="P5" s="67">
        <f>O5*R2</f>
        <v>14368.620999999999</v>
      </c>
      <c r="Q5" s="64">
        <f>14368+1100</f>
        <v>15468</v>
      </c>
      <c r="R5" s="188"/>
    </row>
    <row r="6" spans="1:18" ht="12.75" x14ac:dyDescent="0.2">
      <c r="A6" s="74"/>
      <c r="B6" s="106"/>
      <c r="C6" s="107"/>
      <c r="D6" s="14"/>
      <c r="E6" s="14"/>
      <c r="F6" s="14"/>
      <c r="G6" s="14"/>
      <c r="H6" s="14"/>
      <c r="I6" s="14"/>
      <c r="J6" s="14"/>
      <c r="K6" s="14"/>
      <c r="L6" s="14"/>
      <c r="M6" s="14"/>
      <c r="N6" s="14"/>
      <c r="O6" s="34">
        <f>SUM(O4:O5)</f>
        <v>156</v>
      </c>
      <c r="P6" s="95">
        <f>SUM(P4:P5)</f>
        <v>26370.645599999996</v>
      </c>
      <c r="Q6" s="68">
        <f>SUM(Q4:Q5)</f>
        <v>28570</v>
      </c>
      <c r="R6" s="14"/>
    </row>
    <row r="7" spans="1:18" ht="6" customHeight="1" x14ac:dyDescent="0.2">
      <c r="A7" s="74"/>
      <c r="B7" s="186" t="s">
        <v>376</v>
      </c>
      <c r="C7" s="186"/>
      <c r="D7" s="186"/>
      <c r="E7" s="186"/>
      <c r="F7" s="186"/>
      <c r="G7" s="14"/>
      <c r="H7" s="14"/>
      <c r="I7" s="14"/>
      <c r="J7" s="14"/>
      <c r="K7" s="14"/>
      <c r="L7" s="14"/>
      <c r="M7" s="14"/>
      <c r="N7" s="14"/>
      <c r="O7" s="34"/>
      <c r="P7" s="95"/>
      <c r="Q7" s="95"/>
      <c r="R7" s="14"/>
    </row>
    <row r="8" spans="1:18" ht="25.5" customHeight="1" x14ac:dyDescent="0.2">
      <c r="A8" s="74"/>
      <c r="B8" s="186"/>
      <c r="C8" s="186"/>
      <c r="D8" s="186"/>
      <c r="E8" s="186"/>
      <c r="F8" s="186"/>
      <c r="G8" s="14"/>
      <c r="H8" s="14"/>
      <c r="I8" s="14"/>
      <c r="J8" s="14"/>
      <c r="K8" s="14"/>
      <c r="L8" s="14"/>
      <c r="M8" s="36" t="s">
        <v>77</v>
      </c>
    </row>
    <row r="9" spans="1:18" ht="19.5" customHeight="1" x14ac:dyDescent="0.2">
      <c r="A9" s="74"/>
      <c r="B9" s="186"/>
      <c r="C9" s="186"/>
      <c r="D9" s="186"/>
      <c r="E9" s="186"/>
      <c r="F9" s="186"/>
      <c r="G9" s="14"/>
      <c r="H9" s="14"/>
      <c r="I9" s="14"/>
      <c r="J9" s="14"/>
      <c r="K9" s="14"/>
      <c r="L9" s="14"/>
      <c r="M9" s="36" t="s">
        <v>320</v>
      </c>
    </row>
    <row r="10" spans="1:18" ht="15.75" customHeight="1" x14ac:dyDescent="0.2">
      <c r="A10" s="74"/>
      <c r="B10" s="186"/>
      <c r="C10" s="186"/>
      <c r="D10" s="186"/>
      <c r="E10" s="186"/>
      <c r="F10" s="186"/>
      <c r="G10" s="14"/>
      <c r="H10" s="14"/>
      <c r="I10" s="14"/>
      <c r="J10" s="14"/>
      <c r="K10" s="14"/>
      <c r="L10" s="14"/>
      <c r="M10" s="36" t="s">
        <v>78</v>
      </c>
    </row>
    <row r="11" spans="1:18" ht="18.75" customHeight="1" x14ac:dyDescent="0.2">
      <c r="A11" s="74"/>
      <c r="B11" s="186"/>
      <c r="C11" s="186"/>
      <c r="D11" s="186"/>
      <c r="E11" s="186"/>
      <c r="F11" s="186"/>
      <c r="G11" s="14"/>
      <c r="H11" s="14"/>
      <c r="I11" s="14"/>
      <c r="J11" s="14"/>
      <c r="K11" s="14"/>
      <c r="L11" s="14"/>
      <c r="M11" s="36" t="s">
        <v>321</v>
      </c>
    </row>
    <row r="12" spans="1:18" ht="15.75" customHeight="1" x14ac:dyDescent="0.2">
      <c r="A12" s="74"/>
      <c r="B12" s="106"/>
      <c r="C12" s="107"/>
      <c r="D12" s="14"/>
      <c r="E12" s="14"/>
      <c r="F12" s="14"/>
      <c r="G12" s="14"/>
      <c r="H12" s="14"/>
      <c r="I12" s="14"/>
      <c r="J12" s="14"/>
      <c r="K12" s="14"/>
      <c r="L12" s="14"/>
      <c r="M12" s="36" t="s">
        <v>322</v>
      </c>
    </row>
    <row r="13" spans="1:18" ht="15.75" customHeight="1" x14ac:dyDescent="0.2">
      <c r="A13" s="74"/>
      <c r="B13" s="26" t="s">
        <v>368</v>
      </c>
      <c r="C13" s="107"/>
      <c r="D13" s="14"/>
      <c r="E13" s="14"/>
      <c r="F13" s="14"/>
      <c r="G13" s="14"/>
      <c r="H13" s="14"/>
      <c r="I13" s="14"/>
      <c r="J13" s="14"/>
      <c r="K13" s="14"/>
      <c r="L13" s="14"/>
      <c r="M13" s="36" t="s">
        <v>323</v>
      </c>
    </row>
    <row r="14" spans="1:18" ht="15.75" customHeight="1" x14ac:dyDescent="0.2">
      <c r="A14" s="74"/>
      <c r="B14" s="106"/>
      <c r="C14" s="107"/>
      <c r="D14" s="14"/>
      <c r="E14" s="14"/>
      <c r="F14" s="14"/>
      <c r="G14" s="14"/>
      <c r="H14" s="14"/>
      <c r="I14" s="14"/>
      <c r="J14" s="14"/>
      <c r="K14" s="14"/>
      <c r="L14" s="14"/>
      <c r="M14" s="36" t="s">
        <v>324</v>
      </c>
    </row>
    <row r="15" spans="1:18" ht="12.75" customHeight="1" x14ac:dyDescent="0.2">
      <c r="A15" s="74"/>
      <c r="B15" s="106"/>
      <c r="C15" s="107"/>
      <c r="D15" s="14"/>
      <c r="E15" s="14"/>
      <c r="F15" s="14"/>
      <c r="G15" s="14"/>
      <c r="H15" s="14"/>
      <c r="I15" s="14"/>
      <c r="J15" s="14"/>
      <c r="K15" s="14"/>
      <c r="L15" s="14"/>
      <c r="M15" s="36" t="s">
        <v>325</v>
      </c>
    </row>
    <row r="16" spans="1:18" s="14" customFormat="1" x14ac:dyDescent="0.2">
      <c r="A16" s="105"/>
      <c r="M16" s="36"/>
      <c r="N16" s="7"/>
      <c r="O16" s="35"/>
      <c r="P16" s="59"/>
      <c r="Q16" s="59"/>
      <c r="R16" s="7"/>
    </row>
    <row r="17" spans="1:19" s="14" customFormat="1" ht="2.25" customHeight="1" x14ac:dyDescent="0.2">
      <c r="A17" s="105"/>
      <c r="M17" s="36"/>
      <c r="N17" s="7"/>
      <c r="O17" s="35"/>
      <c r="P17" s="59"/>
      <c r="Q17" s="59"/>
      <c r="R17" s="7"/>
    </row>
    <row r="18" spans="1:19" s="14" customFormat="1" x14ac:dyDescent="0.2">
      <c r="A18" s="192" t="s">
        <v>15</v>
      </c>
      <c r="B18" s="192"/>
      <c r="C18" s="192"/>
      <c r="D18" s="192"/>
      <c r="E18" s="192"/>
      <c r="F18" s="192"/>
      <c r="G18" s="192"/>
      <c r="H18" s="192"/>
      <c r="I18" s="192"/>
      <c r="J18" s="192"/>
      <c r="K18" s="192"/>
      <c r="L18" s="192"/>
      <c r="M18" s="192"/>
      <c r="N18" s="192"/>
      <c r="O18" s="192"/>
      <c r="P18" s="95" t="s">
        <v>361</v>
      </c>
      <c r="Q18" s="95"/>
      <c r="S18" s="14">
        <v>112.5145</v>
      </c>
    </row>
    <row r="19" spans="1:19" s="12" customFormat="1" ht="102.75" customHeight="1" x14ac:dyDescent="0.15">
      <c r="A19" s="8" t="s">
        <v>13</v>
      </c>
      <c r="B19" s="9" t="s">
        <v>1</v>
      </c>
      <c r="C19" s="9" t="s">
        <v>16</v>
      </c>
      <c r="D19" s="10" t="s">
        <v>2</v>
      </c>
      <c r="E19" s="11" t="s">
        <v>3</v>
      </c>
      <c r="F19" s="10" t="s">
        <v>4</v>
      </c>
      <c r="G19" s="10" t="s">
        <v>5</v>
      </c>
      <c r="H19" s="10" t="s">
        <v>6</v>
      </c>
      <c r="I19" s="10" t="s">
        <v>8</v>
      </c>
      <c r="J19" s="10" t="s">
        <v>9</v>
      </c>
      <c r="K19" s="10" t="s">
        <v>10</v>
      </c>
      <c r="L19" s="10" t="s">
        <v>11</v>
      </c>
      <c r="M19" s="10" t="s">
        <v>12</v>
      </c>
      <c r="N19" s="32" t="s">
        <v>14</v>
      </c>
      <c r="O19" s="63" t="s">
        <v>104</v>
      </c>
      <c r="P19" s="63" t="s">
        <v>60</v>
      </c>
      <c r="Q19" s="195" t="s">
        <v>75</v>
      </c>
      <c r="R19" s="196"/>
    </row>
    <row r="20" spans="1:19" ht="33.75" x14ac:dyDescent="0.2">
      <c r="A20" s="16">
        <v>1</v>
      </c>
      <c r="B20" s="83" t="s">
        <v>127</v>
      </c>
      <c r="C20" s="83" t="s">
        <v>128</v>
      </c>
      <c r="D20" s="13">
        <v>9</v>
      </c>
      <c r="E20" s="13">
        <v>10</v>
      </c>
      <c r="F20" s="13">
        <v>4</v>
      </c>
      <c r="G20" s="13">
        <v>7</v>
      </c>
      <c r="H20" s="13">
        <v>10</v>
      </c>
      <c r="I20" s="13">
        <v>5</v>
      </c>
      <c r="J20" s="13">
        <v>2</v>
      </c>
      <c r="K20" s="13">
        <v>3</v>
      </c>
      <c r="L20" s="13">
        <v>2</v>
      </c>
      <c r="M20" s="13">
        <v>10</v>
      </c>
      <c r="N20" s="33">
        <f t="shared" ref="N20:N25" si="0">D20+E20+F20+G20+H20+I20+J20+K20+L20+M20</f>
        <v>62</v>
      </c>
      <c r="O20" s="67">
        <f>N20*S18</f>
        <v>6975.8989999999994</v>
      </c>
      <c r="P20" s="67">
        <f>8080</f>
        <v>8080</v>
      </c>
      <c r="Q20" s="193"/>
      <c r="R20" s="194"/>
    </row>
    <row r="21" spans="1:19" ht="45" x14ac:dyDescent="0.2">
      <c r="A21" s="16">
        <v>2</v>
      </c>
      <c r="B21" s="83" t="s">
        <v>129</v>
      </c>
      <c r="C21" s="83" t="s">
        <v>130</v>
      </c>
      <c r="D21" s="13">
        <v>9</v>
      </c>
      <c r="E21" s="13">
        <v>10</v>
      </c>
      <c r="F21" s="13">
        <f>1+5+2</f>
        <v>8</v>
      </c>
      <c r="G21" s="13">
        <v>10</v>
      </c>
      <c r="H21" s="13">
        <v>10</v>
      </c>
      <c r="I21" s="13">
        <v>5</v>
      </c>
      <c r="J21" s="13">
        <v>1</v>
      </c>
      <c r="K21" s="13">
        <v>3</v>
      </c>
      <c r="L21" s="13">
        <v>0</v>
      </c>
      <c r="M21" s="13">
        <v>8</v>
      </c>
      <c r="N21" s="33">
        <f t="shared" si="0"/>
        <v>64</v>
      </c>
      <c r="O21" s="67">
        <f>N21*S18</f>
        <v>7200.9279999999999</v>
      </c>
      <c r="P21" s="67">
        <f>7200+1000</f>
        <v>8200</v>
      </c>
      <c r="Q21" s="193"/>
      <c r="R21" s="194"/>
    </row>
    <row r="22" spans="1:19" ht="45" x14ac:dyDescent="0.2">
      <c r="A22" s="16">
        <v>3</v>
      </c>
      <c r="B22" s="83" t="s">
        <v>131</v>
      </c>
      <c r="C22" s="83" t="s">
        <v>132</v>
      </c>
      <c r="D22" s="13">
        <v>5</v>
      </c>
      <c r="E22" s="13">
        <v>10</v>
      </c>
      <c r="F22" s="13">
        <f>6+2</f>
        <v>8</v>
      </c>
      <c r="G22" s="13">
        <v>10</v>
      </c>
      <c r="H22" s="13">
        <v>2</v>
      </c>
      <c r="I22" s="13">
        <v>5</v>
      </c>
      <c r="J22" s="13">
        <v>1</v>
      </c>
      <c r="K22" s="13">
        <v>1</v>
      </c>
      <c r="L22" s="13">
        <v>0</v>
      </c>
      <c r="M22" s="13">
        <v>5</v>
      </c>
      <c r="N22" s="33">
        <f t="shared" si="0"/>
        <v>47</v>
      </c>
      <c r="O22" s="67">
        <f>N22*S18</f>
        <v>5288.1814999999997</v>
      </c>
      <c r="P22" s="67">
        <f>5290+300+20</f>
        <v>5610</v>
      </c>
      <c r="Q22" s="193"/>
      <c r="R22" s="194"/>
    </row>
    <row r="23" spans="1:19" ht="22.5" x14ac:dyDescent="0.2">
      <c r="A23" s="16">
        <v>4</v>
      </c>
      <c r="B23" s="83" t="s">
        <v>133</v>
      </c>
      <c r="C23" s="83" t="s">
        <v>134</v>
      </c>
      <c r="D23" s="13">
        <v>9</v>
      </c>
      <c r="E23" s="13">
        <v>10</v>
      </c>
      <c r="F23" s="13">
        <v>7</v>
      </c>
      <c r="G23" s="13">
        <v>10</v>
      </c>
      <c r="H23" s="13">
        <v>10</v>
      </c>
      <c r="I23" s="13">
        <v>5</v>
      </c>
      <c r="J23" s="13">
        <v>1</v>
      </c>
      <c r="K23" s="13">
        <v>1</v>
      </c>
      <c r="L23" s="13">
        <v>0</v>
      </c>
      <c r="M23" s="13">
        <v>10</v>
      </c>
      <c r="N23" s="33">
        <f t="shared" si="0"/>
        <v>63</v>
      </c>
      <c r="O23" s="67">
        <f>N23*S18</f>
        <v>7088.4134999999997</v>
      </c>
      <c r="P23" s="67">
        <f>8090</f>
        <v>8090</v>
      </c>
      <c r="Q23" s="193"/>
      <c r="R23" s="194"/>
    </row>
    <row r="24" spans="1:19" ht="45" x14ac:dyDescent="0.2">
      <c r="A24" s="16">
        <v>5</v>
      </c>
      <c r="B24" s="83" t="s">
        <v>135</v>
      </c>
      <c r="C24" s="110" t="s">
        <v>136</v>
      </c>
      <c r="D24" s="13">
        <v>9</v>
      </c>
      <c r="E24" s="13">
        <v>10</v>
      </c>
      <c r="F24" s="13">
        <v>0</v>
      </c>
      <c r="G24" s="13">
        <v>10</v>
      </c>
      <c r="H24" s="13">
        <v>2</v>
      </c>
      <c r="I24" s="13">
        <v>5</v>
      </c>
      <c r="J24" s="13">
        <v>0</v>
      </c>
      <c r="K24" s="13">
        <v>1</v>
      </c>
      <c r="L24" s="13">
        <v>0</v>
      </c>
      <c r="M24" s="13">
        <v>5</v>
      </c>
      <c r="N24" s="33">
        <f t="shared" si="0"/>
        <v>42</v>
      </c>
      <c r="O24" s="67">
        <f>N24*S18</f>
        <v>4725.6090000000004</v>
      </c>
      <c r="P24" s="67">
        <v>4730</v>
      </c>
      <c r="Q24" s="193"/>
      <c r="R24" s="194"/>
    </row>
    <row r="25" spans="1:19" ht="56.25" x14ac:dyDescent="0.2">
      <c r="A25" s="16">
        <v>7</v>
      </c>
      <c r="B25" s="83" t="s">
        <v>139</v>
      </c>
      <c r="C25" s="110" t="s">
        <v>140</v>
      </c>
      <c r="D25" s="13">
        <v>9</v>
      </c>
      <c r="E25" s="13">
        <v>10</v>
      </c>
      <c r="F25" s="13">
        <v>0</v>
      </c>
      <c r="G25" s="13">
        <v>10</v>
      </c>
      <c r="H25" s="13">
        <v>10</v>
      </c>
      <c r="I25" s="13">
        <v>5</v>
      </c>
      <c r="J25" s="13">
        <v>1</v>
      </c>
      <c r="K25" s="13">
        <v>0</v>
      </c>
      <c r="L25" s="13">
        <v>0</v>
      </c>
      <c r="M25" s="13">
        <v>5</v>
      </c>
      <c r="N25" s="33">
        <f t="shared" si="0"/>
        <v>50</v>
      </c>
      <c r="O25" s="67">
        <f>N25*S18</f>
        <v>5625.7250000000004</v>
      </c>
      <c r="P25" s="67">
        <f>5630+53</f>
        <v>5683</v>
      </c>
      <c r="Q25" s="193"/>
      <c r="R25" s="194"/>
    </row>
    <row r="26" spans="1:19" x14ac:dyDescent="0.2">
      <c r="N26" s="49">
        <f>SUM(N20:N25)</f>
        <v>328</v>
      </c>
      <c r="O26" s="166">
        <f>SUM(O20:O25)</f>
        <v>36904.756000000001</v>
      </c>
      <c r="P26" s="68">
        <f>SUM(P20:P25)</f>
        <v>40393</v>
      </c>
      <c r="R26" s="119"/>
    </row>
    <row r="27" spans="1:19" ht="22.5" customHeight="1" x14ac:dyDescent="0.2">
      <c r="B27" s="186" t="s">
        <v>377</v>
      </c>
      <c r="C27" s="186"/>
      <c r="D27" s="186"/>
      <c r="E27" s="186"/>
      <c r="F27" s="186"/>
      <c r="G27" s="186"/>
    </row>
    <row r="28" spans="1:19" ht="19.5" customHeight="1" x14ac:dyDescent="0.2">
      <c r="B28" s="186"/>
      <c r="C28" s="186"/>
      <c r="D28" s="186"/>
      <c r="E28" s="186"/>
      <c r="F28" s="186"/>
      <c r="G28" s="186"/>
      <c r="M28" s="36" t="s">
        <v>77</v>
      </c>
    </row>
    <row r="29" spans="1:19" ht="21" customHeight="1" x14ac:dyDescent="0.2">
      <c r="B29" s="186"/>
      <c r="C29" s="186"/>
      <c r="D29" s="186"/>
      <c r="E29" s="186"/>
      <c r="F29" s="186"/>
      <c r="G29" s="186"/>
      <c r="M29" s="36" t="s">
        <v>320</v>
      </c>
    </row>
    <row r="30" spans="1:19" ht="20.25" customHeight="1" x14ac:dyDescent="0.2">
      <c r="B30" s="186"/>
      <c r="C30" s="186"/>
      <c r="D30" s="186"/>
      <c r="E30" s="186"/>
      <c r="F30" s="186"/>
      <c r="G30" s="186"/>
      <c r="M30" s="36" t="s">
        <v>78</v>
      </c>
    </row>
    <row r="31" spans="1:19" ht="18.75" customHeight="1" x14ac:dyDescent="0.2">
      <c r="B31" s="186"/>
      <c r="C31" s="186"/>
      <c r="D31" s="186"/>
      <c r="E31" s="186"/>
      <c r="F31" s="186"/>
      <c r="G31" s="186"/>
      <c r="M31" s="36" t="s">
        <v>321</v>
      </c>
    </row>
    <row r="32" spans="1:19" ht="16.5" customHeight="1" x14ac:dyDescent="0.2">
      <c r="M32" s="36" t="s">
        <v>322</v>
      </c>
    </row>
    <row r="33" spans="2:13" ht="18" customHeight="1" x14ac:dyDescent="0.2">
      <c r="B33" s="26" t="s">
        <v>368</v>
      </c>
      <c r="M33" s="36" t="s">
        <v>323</v>
      </c>
    </row>
    <row r="34" spans="2:13" ht="16.5" customHeight="1" x14ac:dyDescent="0.2">
      <c r="M34" s="36" t="s">
        <v>324</v>
      </c>
    </row>
    <row r="35" spans="2:13" ht="16.5" customHeight="1" x14ac:dyDescent="0.2">
      <c r="M35" s="36" t="s">
        <v>325</v>
      </c>
    </row>
    <row r="36" spans="2:13" x14ac:dyDescent="0.2">
      <c r="M36" s="36"/>
    </row>
    <row r="37" spans="2:13" x14ac:dyDescent="0.2">
      <c r="M37" s="36"/>
    </row>
  </sheetData>
  <mergeCells count="14">
    <mergeCell ref="B27:G31"/>
    <mergeCell ref="B7:F11"/>
    <mergeCell ref="R4:R5"/>
    <mergeCell ref="P2:Q2"/>
    <mergeCell ref="A1:O1"/>
    <mergeCell ref="A2:O2"/>
    <mergeCell ref="A18:O18"/>
    <mergeCell ref="Q23:R23"/>
    <mergeCell ref="Q24:R24"/>
    <mergeCell ref="Q25:R25"/>
    <mergeCell ref="Q19:R19"/>
    <mergeCell ref="Q20:R20"/>
    <mergeCell ref="Q21:R21"/>
    <mergeCell ref="Q22:R22"/>
  </mergeCells>
  <pageMargins left="0" right="0" top="0" bottom="0"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workbookViewId="0">
      <selection activeCell="B5" sqref="B5"/>
    </sheetView>
  </sheetViews>
  <sheetFormatPr defaultRowHeight="11.25" x14ac:dyDescent="0.2"/>
  <cols>
    <col min="1" max="1" width="4.140625" style="30" customWidth="1"/>
    <col min="2" max="2" width="27.28515625" style="20" customWidth="1"/>
    <col min="3" max="3" width="46.85546875" style="20" customWidth="1"/>
    <col min="4" max="4" width="61.42578125" style="20" customWidth="1"/>
    <col min="5" max="16384" width="9.140625" style="20"/>
  </cols>
  <sheetData>
    <row r="1" spans="1:4" ht="30" customHeight="1" x14ac:dyDescent="0.2">
      <c r="A1" s="227" t="s">
        <v>366</v>
      </c>
      <c r="B1" s="227"/>
      <c r="C1" s="227"/>
      <c r="D1" s="227"/>
    </row>
    <row r="2" spans="1:4" ht="22.5" customHeight="1" x14ac:dyDescent="0.2">
      <c r="A2" s="227" t="s">
        <v>103</v>
      </c>
      <c r="B2" s="227"/>
      <c r="C2" s="227"/>
      <c r="D2" s="227"/>
    </row>
    <row r="3" spans="1:4" ht="15" customHeight="1" x14ac:dyDescent="0.2">
      <c r="A3" s="199" t="s">
        <v>15</v>
      </c>
      <c r="B3" s="199"/>
      <c r="C3" s="199"/>
      <c r="D3" s="199"/>
    </row>
    <row r="4" spans="1:4" s="26" customFormat="1" ht="21" x14ac:dyDescent="0.15">
      <c r="A4" s="21" t="s">
        <v>13</v>
      </c>
      <c r="B4" s="22" t="s">
        <v>1</v>
      </c>
      <c r="C4" s="22" t="s">
        <v>16</v>
      </c>
      <c r="D4" s="22" t="s">
        <v>99</v>
      </c>
    </row>
    <row r="5" spans="1:4" ht="22.5" x14ac:dyDescent="0.2">
      <c r="A5" s="21">
        <v>1</v>
      </c>
      <c r="B5" s="83" t="s">
        <v>137</v>
      </c>
      <c r="C5" s="110" t="s">
        <v>138</v>
      </c>
      <c r="D5" s="27" t="s">
        <v>359</v>
      </c>
    </row>
    <row r="6" spans="1:4" ht="16.5" customHeight="1" x14ac:dyDescent="0.2">
      <c r="A6" s="226" t="s">
        <v>32</v>
      </c>
      <c r="B6" s="226"/>
      <c r="C6" s="226"/>
      <c r="D6" s="226"/>
    </row>
    <row r="7" spans="1:4" ht="9.75" customHeight="1" x14ac:dyDescent="0.2">
      <c r="A7" s="199" t="s">
        <v>15</v>
      </c>
      <c r="B7" s="199"/>
      <c r="C7" s="199"/>
      <c r="D7" s="199"/>
    </row>
    <row r="8" spans="1:4" s="26" customFormat="1" ht="21" x14ac:dyDescent="0.15">
      <c r="A8" s="21" t="s">
        <v>13</v>
      </c>
      <c r="B8" s="22" t="s">
        <v>1</v>
      </c>
      <c r="C8" s="22" t="s">
        <v>16</v>
      </c>
      <c r="D8" s="22" t="s">
        <v>99</v>
      </c>
    </row>
    <row r="9" spans="1:4" ht="45" x14ac:dyDescent="0.2">
      <c r="A9" s="21">
        <v>1</v>
      </c>
      <c r="B9" s="108" t="s">
        <v>58</v>
      </c>
      <c r="C9" s="108" t="s">
        <v>146</v>
      </c>
      <c r="D9" s="5" t="s">
        <v>367</v>
      </c>
    </row>
    <row r="10" spans="1:4" ht="22.5" x14ac:dyDescent="0.2">
      <c r="A10" s="21">
        <v>2</v>
      </c>
      <c r="B10" s="108" t="s">
        <v>57</v>
      </c>
      <c r="C10" s="109" t="s">
        <v>192</v>
      </c>
      <c r="D10" s="27" t="s">
        <v>100</v>
      </c>
    </row>
    <row r="12" spans="1:4" x14ac:dyDescent="0.2">
      <c r="A12" s="197" t="s">
        <v>33</v>
      </c>
      <c r="B12" s="197"/>
      <c r="C12" s="197"/>
      <c r="D12" s="197"/>
    </row>
    <row r="13" spans="1:4" x14ac:dyDescent="0.2">
      <c r="A13" s="213" t="s">
        <v>15</v>
      </c>
      <c r="B13" s="213"/>
      <c r="C13" s="213"/>
      <c r="D13" s="213"/>
    </row>
    <row r="14" spans="1:4" ht="21.75" x14ac:dyDescent="0.2">
      <c r="A14" s="21" t="s">
        <v>13</v>
      </c>
      <c r="B14" s="22" t="s">
        <v>1</v>
      </c>
      <c r="C14" s="22" t="s">
        <v>16</v>
      </c>
      <c r="D14" s="22" t="s">
        <v>99</v>
      </c>
    </row>
    <row r="15" spans="1:4" ht="33.75" x14ac:dyDescent="0.2">
      <c r="A15" s="21">
        <v>1</v>
      </c>
      <c r="B15" s="108" t="s">
        <v>62</v>
      </c>
      <c r="C15" s="108" t="s">
        <v>63</v>
      </c>
      <c r="D15" s="5" t="s">
        <v>375</v>
      </c>
    </row>
    <row r="16" spans="1:4" ht="6" customHeight="1" x14ac:dyDescent="0.2">
      <c r="A16" s="20"/>
    </row>
    <row r="17" spans="1:4" ht="6" customHeight="1" x14ac:dyDescent="0.2">
      <c r="A17" s="20"/>
    </row>
    <row r="18" spans="1:4" x14ac:dyDescent="0.2">
      <c r="A18" s="226" t="s">
        <v>102</v>
      </c>
      <c r="B18" s="226"/>
      <c r="C18" s="226"/>
      <c r="D18" s="226"/>
    </row>
    <row r="19" spans="1:4" x14ac:dyDescent="0.2">
      <c r="A19" s="199" t="s">
        <v>17</v>
      </c>
      <c r="B19" s="199"/>
      <c r="C19" s="199"/>
      <c r="D19" s="199"/>
    </row>
    <row r="20" spans="1:4" ht="21.75" x14ac:dyDescent="0.2">
      <c r="A20" s="21" t="s">
        <v>13</v>
      </c>
      <c r="B20" s="22" t="s">
        <v>1</v>
      </c>
      <c r="C20" s="22" t="s">
        <v>16</v>
      </c>
      <c r="D20" s="22" t="s">
        <v>99</v>
      </c>
    </row>
    <row r="21" spans="1:4" ht="22.5" x14ac:dyDescent="0.2">
      <c r="A21" s="21">
        <v>1</v>
      </c>
      <c r="B21" s="109" t="s">
        <v>211</v>
      </c>
      <c r="C21" s="109" t="s">
        <v>212</v>
      </c>
      <c r="D21" s="5" t="s">
        <v>365</v>
      </c>
    </row>
    <row r="22" spans="1:4" x14ac:dyDescent="0.2">
      <c r="A22" s="20"/>
    </row>
    <row r="23" spans="1:4" x14ac:dyDescent="0.2">
      <c r="A23" s="199" t="s">
        <v>30</v>
      </c>
      <c r="B23" s="199"/>
      <c r="C23" s="199"/>
      <c r="D23" s="199"/>
    </row>
    <row r="24" spans="1:4" ht="21.75" x14ac:dyDescent="0.2">
      <c r="A24" s="21" t="s">
        <v>13</v>
      </c>
      <c r="B24" s="22" t="s">
        <v>1</v>
      </c>
      <c r="C24" s="22" t="s">
        <v>16</v>
      </c>
      <c r="D24" s="22" t="s">
        <v>99</v>
      </c>
    </row>
    <row r="25" spans="1:4" x14ac:dyDescent="0.2">
      <c r="A25" s="21">
        <v>1</v>
      </c>
      <c r="B25" s="111" t="s">
        <v>334</v>
      </c>
      <c r="C25" s="111" t="s">
        <v>335</v>
      </c>
      <c r="D25" s="5" t="s">
        <v>101</v>
      </c>
    </row>
    <row r="26" spans="1:4" ht="56.25" x14ac:dyDescent="0.2">
      <c r="A26" s="21">
        <v>2</v>
      </c>
      <c r="B26" s="108" t="s">
        <v>172</v>
      </c>
      <c r="C26" s="109" t="s">
        <v>313</v>
      </c>
      <c r="D26" s="5" t="s">
        <v>374</v>
      </c>
    </row>
    <row r="27" spans="1:4" x14ac:dyDescent="0.2">
      <c r="A27" s="20"/>
    </row>
    <row r="28" spans="1:4" x14ac:dyDescent="0.2">
      <c r="A28" s="20"/>
      <c r="D28" s="36" t="s">
        <v>77</v>
      </c>
    </row>
    <row r="29" spans="1:4" ht="15.75" customHeight="1" x14ac:dyDescent="0.2">
      <c r="B29" s="26" t="s">
        <v>368</v>
      </c>
      <c r="D29" s="36" t="s">
        <v>320</v>
      </c>
    </row>
    <row r="30" spans="1:4" ht="15" customHeight="1" x14ac:dyDescent="0.2">
      <c r="D30" s="36" t="s">
        <v>78</v>
      </c>
    </row>
    <row r="31" spans="1:4" ht="13.5" customHeight="1" x14ac:dyDescent="0.2">
      <c r="D31" s="36" t="s">
        <v>321</v>
      </c>
    </row>
    <row r="32" spans="1:4" ht="16.5" customHeight="1" x14ac:dyDescent="0.2">
      <c r="D32" s="36" t="s">
        <v>322</v>
      </c>
    </row>
    <row r="33" spans="4:4" ht="15.75" customHeight="1" x14ac:dyDescent="0.2">
      <c r="D33" s="36" t="s">
        <v>323</v>
      </c>
    </row>
    <row r="34" spans="4:4" ht="14.25" customHeight="1" x14ac:dyDescent="0.2">
      <c r="D34" s="36" t="s">
        <v>324</v>
      </c>
    </row>
    <row r="35" spans="4:4" ht="14.25" customHeight="1" x14ac:dyDescent="0.2">
      <c r="D35" s="36" t="s">
        <v>325</v>
      </c>
    </row>
    <row r="36" spans="4:4" ht="15" customHeight="1" x14ac:dyDescent="0.2">
      <c r="D36" s="36"/>
    </row>
    <row r="37" spans="4:4" ht="14.25" customHeight="1" x14ac:dyDescent="0.2">
      <c r="D37" s="36"/>
    </row>
  </sheetData>
  <mergeCells count="10">
    <mergeCell ref="A3:D3"/>
    <mergeCell ref="A1:D1"/>
    <mergeCell ref="A6:D6"/>
    <mergeCell ref="A7:D7"/>
    <mergeCell ref="A2:D2"/>
    <mergeCell ref="A18:D18"/>
    <mergeCell ref="A19:D19"/>
    <mergeCell ref="A23:D23"/>
    <mergeCell ref="A12:D12"/>
    <mergeCell ref="A13:D13"/>
  </mergeCells>
  <pageMargins left="0" right="0" top="0" bottom="0" header="0" footer="0"/>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zoomScale="110" zoomScaleNormal="110" workbookViewId="0">
      <selection activeCell="Q11" sqref="Q11"/>
    </sheetView>
  </sheetViews>
  <sheetFormatPr defaultRowHeight="11.25" x14ac:dyDescent="0.2"/>
  <cols>
    <col min="1" max="1" width="4.140625" style="30" customWidth="1"/>
    <col min="2" max="2" width="20.42578125" style="20" customWidth="1"/>
    <col min="3" max="3" width="25.85546875" style="20" customWidth="1"/>
    <col min="4" max="5" width="4" style="20" customWidth="1"/>
    <col min="6" max="6" width="5.7109375" style="20" customWidth="1"/>
    <col min="7" max="7" width="4.140625" style="20" customWidth="1"/>
    <col min="8" max="8" width="5" style="20" customWidth="1"/>
    <col min="9" max="10" width="6" style="20" customWidth="1"/>
    <col min="11" max="11" width="3.85546875" style="20" customWidth="1"/>
    <col min="12" max="12" width="4.28515625" style="20" customWidth="1"/>
    <col min="13" max="13" width="6.28515625" style="20" customWidth="1"/>
    <col min="14" max="14" width="3.28515625" style="20" customWidth="1"/>
    <col min="15" max="15" width="9.7109375" style="26" customWidth="1"/>
    <col min="16" max="16" width="8.28515625" style="96" customWidth="1"/>
    <col min="17" max="17" width="9" style="96" customWidth="1"/>
    <col min="18" max="18" width="13.5703125" style="20" customWidth="1"/>
    <col min="19" max="16384" width="9.140625" style="20"/>
  </cols>
  <sheetData>
    <row r="1" spans="1:19" ht="14.25" customHeight="1" x14ac:dyDescent="0.2">
      <c r="A1" s="198" t="s">
        <v>32</v>
      </c>
      <c r="B1" s="198"/>
      <c r="C1" s="198"/>
      <c r="D1" s="198"/>
      <c r="E1" s="198"/>
      <c r="F1" s="198"/>
      <c r="G1" s="198"/>
      <c r="H1" s="198"/>
      <c r="I1" s="198"/>
      <c r="J1" s="198"/>
      <c r="K1" s="198"/>
      <c r="L1" s="198"/>
      <c r="M1" s="198"/>
      <c r="N1" s="198"/>
      <c r="O1" s="198"/>
    </row>
    <row r="2" spans="1:19" ht="11.25" customHeight="1" x14ac:dyDescent="0.2">
      <c r="A2" s="199" t="s">
        <v>0</v>
      </c>
      <c r="B2" s="199"/>
      <c r="C2" s="199"/>
      <c r="D2" s="199"/>
      <c r="E2" s="199"/>
      <c r="F2" s="199"/>
      <c r="G2" s="199"/>
      <c r="H2" s="199"/>
      <c r="I2" s="199"/>
      <c r="J2" s="199"/>
      <c r="K2" s="199"/>
      <c r="L2" s="199"/>
      <c r="M2" s="199"/>
      <c r="N2" s="199"/>
      <c r="O2" s="199"/>
      <c r="P2" s="96" t="s">
        <v>360</v>
      </c>
      <c r="S2" s="20">
        <v>169.04259999999999</v>
      </c>
    </row>
    <row r="3" spans="1:19" s="26" customFormat="1" ht="111.75" customHeight="1" x14ac:dyDescent="0.15">
      <c r="A3" s="21" t="s">
        <v>13</v>
      </c>
      <c r="B3" s="22" t="s">
        <v>1</v>
      </c>
      <c r="C3" s="22" t="s">
        <v>16</v>
      </c>
      <c r="D3" s="23" t="s">
        <v>2</v>
      </c>
      <c r="E3" s="24" t="s">
        <v>3</v>
      </c>
      <c r="F3" s="23" t="s">
        <v>4</v>
      </c>
      <c r="G3" s="23" t="s">
        <v>5</v>
      </c>
      <c r="H3" s="23" t="s">
        <v>6</v>
      </c>
      <c r="I3" s="23" t="s">
        <v>7</v>
      </c>
      <c r="J3" s="23" t="s">
        <v>8</v>
      </c>
      <c r="K3" s="23" t="s">
        <v>9</v>
      </c>
      <c r="L3" s="23" t="s">
        <v>10</v>
      </c>
      <c r="M3" s="23" t="s">
        <v>11</v>
      </c>
      <c r="N3" s="23" t="s">
        <v>12</v>
      </c>
      <c r="O3" s="24" t="s">
        <v>14</v>
      </c>
      <c r="P3" s="63" t="s">
        <v>104</v>
      </c>
      <c r="Q3" s="63" t="s">
        <v>60</v>
      </c>
      <c r="R3" s="24" t="s">
        <v>75</v>
      </c>
    </row>
    <row r="4" spans="1:19" ht="33.75" x14ac:dyDescent="0.2">
      <c r="A4" s="48">
        <v>1</v>
      </c>
      <c r="B4" s="108" t="s">
        <v>49</v>
      </c>
      <c r="C4" s="108" t="s">
        <v>141</v>
      </c>
      <c r="D4" s="28">
        <v>0</v>
      </c>
      <c r="E4" s="28">
        <v>10</v>
      </c>
      <c r="F4" s="28">
        <v>4</v>
      </c>
      <c r="G4" s="28">
        <v>10</v>
      </c>
      <c r="H4" s="28">
        <v>10</v>
      </c>
      <c r="I4" s="28">
        <v>0</v>
      </c>
      <c r="J4" s="28">
        <v>10</v>
      </c>
      <c r="K4" s="28">
        <v>2</v>
      </c>
      <c r="L4" s="28">
        <v>2</v>
      </c>
      <c r="M4" s="28">
        <v>0</v>
      </c>
      <c r="N4" s="28">
        <v>10</v>
      </c>
      <c r="O4" s="25">
        <f t="shared" ref="O4:O5" si="0">D4+E4+F4+G4+H4+I4+J4+K4+L4+M4+N4</f>
        <v>58</v>
      </c>
      <c r="P4" s="65">
        <f>O4*S2</f>
        <v>9804.4707999999991</v>
      </c>
      <c r="Q4" s="65">
        <f>9804+1200+100+35+15</f>
        <v>11154</v>
      </c>
      <c r="R4" s="120"/>
    </row>
    <row r="5" spans="1:19" ht="33.75" x14ac:dyDescent="0.2">
      <c r="A5" s="48">
        <v>2</v>
      </c>
      <c r="B5" s="108" t="s">
        <v>142</v>
      </c>
      <c r="C5" s="108" t="s">
        <v>143</v>
      </c>
      <c r="D5" s="28">
        <v>0</v>
      </c>
      <c r="E5" s="28">
        <v>10</v>
      </c>
      <c r="F5" s="28">
        <v>0</v>
      </c>
      <c r="G5" s="28">
        <v>5</v>
      </c>
      <c r="H5" s="28">
        <v>10</v>
      </c>
      <c r="I5" s="28">
        <v>10</v>
      </c>
      <c r="J5" s="28">
        <v>10</v>
      </c>
      <c r="K5" s="28">
        <v>1</v>
      </c>
      <c r="L5" s="28">
        <v>2</v>
      </c>
      <c r="M5" s="28">
        <v>0</v>
      </c>
      <c r="N5" s="28">
        <v>7</v>
      </c>
      <c r="O5" s="25">
        <f t="shared" si="0"/>
        <v>55</v>
      </c>
      <c r="P5" s="65">
        <f>O5*S2</f>
        <v>9297.3429999999989</v>
      </c>
      <c r="Q5" s="65">
        <v>9298</v>
      </c>
      <c r="R5" s="121"/>
    </row>
    <row r="6" spans="1:19" ht="22.5" x14ac:dyDescent="0.2">
      <c r="A6" s="48">
        <v>3</v>
      </c>
      <c r="B6" s="108" t="s">
        <v>144</v>
      </c>
      <c r="C6" s="108" t="s">
        <v>145</v>
      </c>
      <c r="D6" s="28">
        <v>0</v>
      </c>
      <c r="E6" s="28">
        <v>10</v>
      </c>
      <c r="F6" s="28">
        <v>8</v>
      </c>
      <c r="G6" s="28">
        <v>7</v>
      </c>
      <c r="H6" s="28">
        <v>2</v>
      </c>
      <c r="I6" s="28">
        <v>0</v>
      </c>
      <c r="J6" s="28">
        <v>10</v>
      </c>
      <c r="K6" s="28">
        <v>1</v>
      </c>
      <c r="L6" s="28">
        <v>3</v>
      </c>
      <c r="M6" s="28">
        <v>0</v>
      </c>
      <c r="N6" s="28">
        <v>10</v>
      </c>
      <c r="O6" s="25">
        <f>D6+E6+F6+G6+H6+I6+J6+K6+L6+M6+N6</f>
        <v>51</v>
      </c>
      <c r="P6" s="65">
        <f>O6*S2</f>
        <v>8621.1725999999999</v>
      </c>
      <c r="Q6" s="65">
        <v>8621</v>
      </c>
      <c r="R6" s="120"/>
    </row>
    <row r="7" spans="1:19" ht="22.5" x14ac:dyDescent="0.2">
      <c r="A7" s="48">
        <v>4</v>
      </c>
      <c r="B7" s="109" t="s">
        <v>46</v>
      </c>
      <c r="C7" s="109" t="s">
        <v>46</v>
      </c>
      <c r="D7" s="28">
        <v>0</v>
      </c>
      <c r="E7" s="28">
        <v>5</v>
      </c>
      <c r="F7" s="28">
        <v>0</v>
      </c>
      <c r="G7" s="28">
        <v>0</v>
      </c>
      <c r="H7" s="28">
        <v>10</v>
      </c>
      <c r="I7" s="28">
        <v>0</v>
      </c>
      <c r="J7" s="28">
        <v>10</v>
      </c>
      <c r="K7" s="28">
        <v>2</v>
      </c>
      <c r="L7" s="28">
        <v>8</v>
      </c>
      <c r="M7" s="28">
        <v>0</v>
      </c>
      <c r="N7" s="28">
        <v>7</v>
      </c>
      <c r="O7" s="25">
        <f t="shared" ref="O7:O22" si="1">D7+E7+F7+G7+H7+I7+J7+K7+L7+M7+N7</f>
        <v>42</v>
      </c>
      <c r="P7" s="65">
        <f>O7*S2</f>
        <v>7099.7891999999993</v>
      </c>
      <c r="Q7" s="65">
        <v>7100</v>
      </c>
      <c r="R7" s="121"/>
    </row>
    <row r="8" spans="1:19" ht="22.5" x14ac:dyDescent="0.2">
      <c r="A8" s="48">
        <v>5</v>
      </c>
      <c r="B8" s="109" t="s">
        <v>147</v>
      </c>
      <c r="C8" s="109" t="s">
        <v>148</v>
      </c>
      <c r="D8" s="28">
        <v>0</v>
      </c>
      <c r="E8" s="28">
        <v>5</v>
      </c>
      <c r="F8" s="28">
        <v>1</v>
      </c>
      <c r="G8" s="28">
        <v>0</v>
      </c>
      <c r="H8" s="28">
        <v>2</v>
      </c>
      <c r="I8" s="28">
        <v>0</v>
      </c>
      <c r="J8" s="28">
        <v>10</v>
      </c>
      <c r="K8" s="28">
        <v>2</v>
      </c>
      <c r="L8" s="28">
        <v>3</v>
      </c>
      <c r="M8" s="28">
        <v>0</v>
      </c>
      <c r="N8" s="28">
        <v>7</v>
      </c>
      <c r="O8" s="25">
        <f t="shared" si="1"/>
        <v>30</v>
      </c>
      <c r="P8" s="65">
        <f>O8*S2</f>
        <v>5071.2780000000002</v>
      </c>
      <c r="Q8" s="65">
        <v>5071</v>
      </c>
      <c r="R8" s="121"/>
    </row>
    <row r="9" spans="1:19" ht="22.5" x14ac:dyDescent="0.2">
      <c r="A9" s="48">
        <v>6</v>
      </c>
      <c r="B9" s="109" t="s">
        <v>149</v>
      </c>
      <c r="C9" s="109" t="s">
        <v>150</v>
      </c>
      <c r="D9" s="28">
        <v>0</v>
      </c>
      <c r="E9" s="28">
        <v>10</v>
      </c>
      <c r="F9" s="28">
        <v>3</v>
      </c>
      <c r="G9" s="28">
        <v>0</v>
      </c>
      <c r="H9" s="28">
        <v>10</v>
      </c>
      <c r="I9" s="28">
        <v>10</v>
      </c>
      <c r="J9" s="28">
        <v>10</v>
      </c>
      <c r="K9" s="28">
        <v>1</v>
      </c>
      <c r="L9" s="28">
        <v>5</v>
      </c>
      <c r="M9" s="28">
        <v>2</v>
      </c>
      <c r="N9" s="28">
        <v>10</v>
      </c>
      <c r="O9" s="25">
        <f t="shared" si="1"/>
        <v>61</v>
      </c>
      <c r="P9" s="65">
        <f>O9*S2</f>
        <v>10311.598599999999</v>
      </c>
      <c r="Q9" s="65">
        <f>10312+1100+100+50+20</f>
        <v>11582</v>
      </c>
      <c r="R9" s="120"/>
    </row>
    <row r="10" spans="1:19" ht="33.75" x14ac:dyDescent="0.2">
      <c r="A10" s="48">
        <v>7</v>
      </c>
      <c r="B10" s="108" t="s">
        <v>47</v>
      </c>
      <c r="C10" s="108" t="s">
        <v>151</v>
      </c>
      <c r="D10" s="28">
        <v>0</v>
      </c>
      <c r="E10" s="28">
        <v>5</v>
      </c>
      <c r="F10" s="28">
        <v>0</v>
      </c>
      <c r="G10" s="28">
        <v>0</v>
      </c>
      <c r="H10" s="28">
        <v>6</v>
      </c>
      <c r="I10" s="28">
        <v>0</v>
      </c>
      <c r="J10" s="28">
        <v>10</v>
      </c>
      <c r="K10" s="28">
        <v>0</v>
      </c>
      <c r="L10" s="28">
        <v>2</v>
      </c>
      <c r="M10" s="28">
        <v>0</v>
      </c>
      <c r="N10" s="28">
        <v>7</v>
      </c>
      <c r="O10" s="25">
        <f t="shared" si="1"/>
        <v>30</v>
      </c>
      <c r="P10" s="65">
        <f>O10*S2</f>
        <v>5071.2780000000002</v>
      </c>
      <c r="Q10" s="65">
        <v>5000</v>
      </c>
      <c r="R10" s="121"/>
    </row>
    <row r="11" spans="1:19" ht="21" customHeight="1" x14ac:dyDescent="0.2">
      <c r="A11" s="48">
        <v>8</v>
      </c>
      <c r="B11" s="108" t="s">
        <v>152</v>
      </c>
      <c r="C11" s="108" t="s">
        <v>153</v>
      </c>
      <c r="D11" s="28">
        <v>0</v>
      </c>
      <c r="E11" s="28">
        <v>5</v>
      </c>
      <c r="F11" s="28">
        <v>0</v>
      </c>
      <c r="G11" s="28">
        <v>0</v>
      </c>
      <c r="H11" s="28">
        <v>2</v>
      </c>
      <c r="I11" s="28">
        <v>0</v>
      </c>
      <c r="J11" s="28">
        <v>10</v>
      </c>
      <c r="K11" s="28">
        <v>2</v>
      </c>
      <c r="L11" s="28">
        <v>1</v>
      </c>
      <c r="M11" s="28">
        <v>0</v>
      </c>
      <c r="N11" s="28">
        <v>7</v>
      </c>
      <c r="O11" s="25">
        <f t="shared" si="1"/>
        <v>27</v>
      </c>
      <c r="P11" s="65">
        <f>O11*S2</f>
        <v>4564.1502</v>
      </c>
      <c r="Q11" s="65">
        <v>4565</v>
      </c>
      <c r="R11" s="121"/>
    </row>
    <row r="12" spans="1:19" ht="22.5" x14ac:dyDescent="0.2">
      <c r="A12" s="48">
        <v>9</v>
      </c>
      <c r="B12" s="108" t="s">
        <v>156</v>
      </c>
      <c r="C12" s="108" t="s">
        <v>157</v>
      </c>
      <c r="D12" s="28">
        <v>0</v>
      </c>
      <c r="E12" s="28">
        <v>10</v>
      </c>
      <c r="F12" s="28">
        <v>1</v>
      </c>
      <c r="G12" s="28">
        <v>0</v>
      </c>
      <c r="H12" s="28">
        <v>2</v>
      </c>
      <c r="I12" s="28">
        <v>5</v>
      </c>
      <c r="J12" s="28">
        <v>10</v>
      </c>
      <c r="K12" s="28">
        <v>1</v>
      </c>
      <c r="L12" s="28">
        <v>1</v>
      </c>
      <c r="M12" s="28">
        <v>4</v>
      </c>
      <c r="N12" s="28">
        <v>10</v>
      </c>
      <c r="O12" s="25">
        <f t="shared" si="1"/>
        <v>44</v>
      </c>
      <c r="P12" s="65">
        <f>O12*S2</f>
        <v>7437.8743999999997</v>
      </c>
      <c r="Q12" s="65">
        <v>7438</v>
      </c>
      <c r="R12" s="121"/>
    </row>
    <row r="13" spans="1:19" ht="45" x14ac:dyDescent="0.2">
      <c r="A13" s="48">
        <v>10</v>
      </c>
      <c r="B13" s="108" t="s">
        <v>158</v>
      </c>
      <c r="C13" s="108" t="s">
        <v>159</v>
      </c>
      <c r="D13" s="28">
        <v>0</v>
      </c>
      <c r="E13" s="28">
        <v>5</v>
      </c>
      <c r="F13" s="28">
        <v>0</v>
      </c>
      <c r="G13" s="28">
        <v>0</v>
      </c>
      <c r="H13" s="28">
        <v>2</v>
      </c>
      <c r="I13" s="28">
        <v>8</v>
      </c>
      <c r="J13" s="28">
        <v>10</v>
      </c>
      <c r="K13" s="28">
        <v>0</v>
      </c>
      <c r="L13" s="28">
        <v>3</v>
      </c>
      <c r="M13" s="28">
        <v>0</v>
      </c>
      <c r="N13" s="28">
        <v>7</v>
      </c>
      <c r="O13" s="25">
        <f t="shared" si="1"/>
        <v>35</v>
      </c>
      <c r="P13" s="65">
        <f>O13*S2</f>
        <v>5916.491</v>
      </c>
      <c r="Q13" s="65">
        <v>5917</v>
      </c>
      <c r="R13" s="121"/>
    </row>
    <row r="14" spans="1:19" ht="33.75" x14ac:dyDescent="0.2">
      <c r="A14" s="48">
        <v>11</v>
      </c>
      <c r="B14" s="108" t="s">
        <v>328</v>
      </c>
      <c r="C14" s="108" t="s">
        <v>160</v>
      </c>
      <c r="D14" s="28">
        <v>0</v>
      </c>
      <c r="E14" s="28">
        <v>5</v>
      </c>
      <c r="F14" s="28">
        <v>0</v>
      </c>
      <c r="G14" s="28">
        <v>0</v>
      </c>
      <c r="H14" s="28">
        <v>6</v>
      </c>
      <c r="I14" s="28">
        <v>10</v>
      </c>
      <c r="J14" s="28">
        <v>10</v>
      </c>
      <c r="K14" s="28">
        <v>1</v>
      </c>
      <c r="L14" s="28">
        <v>10</v>
      </c>
      <c r="M14" s="28">
        <v>0</v>
      </c>
      <c r="N14" s="28">
        <v>7</v>
      </c>
      <c r="O14" s="25">
        <f t="shared" si="1"/>
        <v>49</v>
      </c>
      <c r="P14" s="65">
        <f>O14*S2</f>
        <v>8283.0874000000003</v>
      </c>
      <c r="Q14" s="65">
        <v>8283</v>
      </c>
      <c r="R14" s="121"/>
    </row>
    <row r="15" spans="1:19" ht="45" x14ac:dyDescent="0.2">
      <c r="A15" s="48">
        <v>12</v>
      </c>
      <c r="B15" s="108" t="s">
        <v>161</v>
      </c>
      <c r="C15" s="108" t="s">
        <v>162</v>
      </c>
      <c r="D15" s="28">
        <v>0</v>
      </c>
      <c r="E15" s="28">
        <v>10</v>
      </c>
      <c r="F15" s="28">
        <v>0</v>
      </c>
      <c r="G15" s="28">
        <v>0</v>
      </c>
      <c r="H15" s="28">
        <v>10</v>
      </c>
      <c r="I15" s="28">
        <v>10</v>
      </c>
      <c r="J15" s="28">
        <v>10</v>
      </c>
      <c r="K15" s="28">
        <v>2</v>
      </c>
      <c r="L15" s="28">
        <v>2</v>
      </c>
      <c r="M15" s="28">
        <v>0</v>
      </c>
      <c r="N15" s="28">
        <v>7</v>
      </c>
      <c r="O15" s="25">
        <f t="shared" si="1"/>
        <v>51</v>
      </c>
      <c r="P15" s="65">
        <f>O15*S2</f>
        <v>8621.1725999999999</v>
      </c>
      <c r="Q15" s="65">
        <v>8621</v>
      </c>
      <c r="R15" s="121"/>
    </row>
    <row r="16" spans="1:19" ht="22.5" x14ac:dyDescent="0.2">
      <c r="A16" s="48">
        <v>13</v>
      </c>
      <c r="B16" s="111" t="s">
        <v>163</v>
      </c>
      <c r="C16" s="112" t="s">
        <v>164</v>
      </c>
      <c r="D16" s="28">
        <v>0</v>
      </c>
      <c r="E16" s="28">
        <v>10</v>
      </c>
      <c r="F16" s="28">
        <v>3</v>
      </c>
      <c r="G16" s="28">
        <v>5</v>
      </c>
      <c r="H16" s="28">
        <v>10</v>
      </c>
      <c r="I16" s="28">
        <v>10</v>
      </c>
      <c r="J16" s="28">
        <v>10</v>
      </c>
      <c r="K16" s="28">
        <v>1</v>
      </c>
      <c r="L16" s="28">
        <v>2</v>
      </c>
      <c r="M16" s="28">
        <v>0</v>
      </c>
      <c r="N16" s="28">
        <v>10</v>
      </c>
      <c r="O16" s="25">
        <f t="shared" si="1"/>
        <v>61</v>
      </c>
      <c r="P16" s="65">
        <f>O16*S2</f>
        <v>10311.598599999999</v>
      </c>
      <c r="Q16" s="65">
        <f>10312+1100+100+50+20</f>
        <v>11582</v>
      </c>
      <c r="R16" s="120"/>
    </row>
    <row r="17" spans="1:20" ht="45" x14ac:dyDescent="0.2">
      <c r="A17" s="48">
        <v>14</v>
      </c>
      <c r="B17" s="108" t="s">
        <v>48</v>
      </c>
      <c r="C17" s="109" t="s">
        <v>165</v>
      </c>
      <c r="D17" s="28">
        <v>0</v>
      </c>
      <c r="E17" s="28">
        <v>10</v>
      </c>
      <c r="F17" s="28">
        <v>2</v>
      </c>
      <c r="G17" s="28">
        <v>7</v>
      </c>
      <c r="H17" s="28">
        <v>10</v>
      </c>
      <c r="I17" s="28">
        <v>8</v>
      </c>
      <c r="J17" s="28">
        <v>10</v>
      </c>
      <c r="K17" s="28">
        <v>2</v>
      </c>
      <c r="L17" s="28">
        <v>0</v>
      </c>
      <c r="M17" s="28">
        <v>0</v>
      </c>
      <c r="N17" s="28">
        <v>10</v>
      </c>
      <c r="O17" s="25">
        <f t="shared" si="1"/>
        <v>59</v>
      </c>
      <c r="P17" s="65">
        <f>O17*S2</f>
        <v>9973.5133999999998</v>
      </c>
      <c r="Q17" s="65">
        <f>9974+1100+33+100+16</f>
        <v>11223</v>
      </c>
      <c r="R17" s="120"/>
    </row>
    <row r="18" spans="1:20" ht="22.5" x14ac:dyDescent="0.2">
      <c r="A18" s="48">
        <v>15</v>
      </c>
      <c r="B18" s="108" t="s">
        <v>166</v>
      </c>
      <c r="C18" s="109" t="s">
        <v>167</v>
      </c>
      <c r="D18" s="28">
        <v>0</v>
      </c>
      <c r="E18" s="28">
        <v>10</v>
      </c>
      <c r="F18" s="28">
        <v>3</v>
      </c>
      <c r="G18" s="28">
        <v>0</v>
      </c>
      <c r="H18" s="28">
        <v>0</v>
      </c>
      <c r="I18" s="28">
        <v>10</v>
      </c>
      <c r="J18" s="28">
        <v>0</v>
      </c>
      <c r="K18" s="28">
        <v>0</v>
      </c>
      <c r="L18" s="28">
        <v>0</v>
      </c>
      <c r="M18" s="28">
        <v>0</v>
      </c>
      <c r="N18" s="28">
        <v>10</v>
      </c>
      <c r="O18" s="25">
        <f t="shared" si="1"/>
        <v>33</v>
      </c>
      <c r="P18" s="65">
        <f>O18*S2</f>
        <v>5578.4057999999995</v>
      </c>
      <c r="Q18" s="65">
        <v>5578</v>
      </c>
      <c r="R18" s="121"/>
    </row>
    <row r="19" spans="1:20" ht="33.75" x14ac:dyDescent="0.2">
      <c r="A19" s="48">
        <v>16</v>
      </c>
      <c r="B19" s="108" t="s">
        <v>168</v>
      </c>
      <c r="C19" s="109" t="s">
        <v>169</v>
      </c>
      <c r="D19" s="28">
        <v>0</v>
      </c>
      <c r="E19" s="28">
        <v>5</v>
      </c>
      <c r="F19" s="28">
        <v>3</v>
      </c>
      <c r="G19" s="28">
        <v>0</v>
      </c>
      <c r="H19" s="28">
        <v>10</v>
      </c>
      <c r="I19" s="28">
        <v>8</v>
      </c>
      <c r="J19" s="28">
        <v>10</v>
      </c>
      <c r="K19" s="28">
        <v>1</v>
      </c>
      <c r="L19" s="28">
        <v>1</v>
      </c>
      <c r="M19" s="28">
        <v>0</v>
      </c>
      <c r="N19" s="28">
        <v>7</v>
      </c>
      <c r="O19" s="25">
        <f t="shared" si="1"/>
        <v>45</v>
      </c>
      <c r="P19" s="65">
        <f>O19*S2</f>
        <v>7606.9169999999995</v>
      </c>
      <c r="Q19" s="65">
        <v>7607</v>
      </c>
      <c r="R19" s="121"/>
    </row>
    <row r="20" spans="1:20" ht="33.75" x14ac:dyDescent="0.2">
      <c r="A20" s="48">
        <v>17</v>
      </c>
      <c r="B20" s="108" t="s">
        <v>170</v>
      </c>
      <c r="C20" s="109" t="s">
        <v>171</v>
      </c>
      <c r="D20" s="28">
        <v>0</v>
      </c>
      <c r="E20" s="28">
        <v>10</v>
      </c>
      <c r="F20" s="28">
        <v>3</v>
      </c>
      <c r="G20" s="28">
        <v>5</v>
      </c>
      <c r="H20" s="28">
        <v>6</v>
      </c>
      <c r="I20" s="28">
        <v>0</v>
      </c>
      <c r="J20" s="28">
        <v>10</v>
      </c>
      <c r="K20" s="28">
        <v>0</v>
      </c>
      <c r="L20" s="28">
        <v>5</v>
      </c>
      <c r="M20" s="28">
        <v>0</v>
      </c>
      <c r="N20" s="28">
        <v>10</v>
      </c>
      <c r="O20" s="25">
        <f t="shared" si="1"/>
        <v>49</v>
      </c>
      <c r="P20" s="65">
        <f>O20*S2</f>
        <v>8283.0874000000003</v>
      </c>
      <c r="Q20" s="65">
        <v>8283</v>
      </c>
      <c r="R20" s="121"/>
    </row>
    <row r="21" spans="1:20" ht="22.5" x14ac:dyDescent="0.2">
      <c r="A21" s="48">
        <v>18</v>
      </c>
      <c r="B21" s="108" t="s">
        <v>172</v>
      </c>
      <c r="C21" s="109" t="s">
        <v>173</v>
      </c>
      <c r="D21" s="28">
        <v>0</v>
      </c>
      <c r="E21" s="28">
        <v>10</v>
      </c>
      <c r="F21" s="28">
        <f>7+8</f>
        <v>15</v>
      </c>
      <c r="G21" s="28">
        <v>10</v>
      </c>
      <c r="H21" s="28">
        <v>10</v>
      </c>
      <c r="I21" s="28">
        <v>8</v>
      </c>
      <c r="J21" s="28">
        <v>10</v>
      </c>
      <c r="K21" s="28">
        <v>2</v>
      </c>
      <c r="L21" s="28">
        <v>0</v>
      </c>
      <c r="M21" s="28">
        <v>0</v>
      </c>
      <c r="N21" s="28">
        <v>10</v>
      </c>
      <c r="O21" s="25">
        <f t="shared" si="1"/>
        <v>75</v>
      </c>
      <c r="P21" s="65">
        <f>O21*S2</f>
        <v>12678.195</v>
      </c>
      <c r="Q21" s="65">
        <f>12678+1100+100</f>
        <v>13878</v>
      </c>
      <c r="R21" s="120"/>
    </row>
    <row r="22" spans="1:20" ht="22.5" customHeight="1" x14ac:dyDescent="0.2">
      <c r="A22" s="48">
        <v>19</v>
      </c>
      <c r="B22" s="108" t="s">
        <v>174</v>
      </c>
      <c r="C22" s="109" t="s">
        <v>175</v>
      </c>
      <c r="D22" s="28">
        <v>0</v>
      </c>
      <c r="E22" s="28">
        <v>10</v>
      </c>
      <c r="F22" s="28">
        <f>1+4</f>
        <v>5</v>
      </c>
      <c r="G22" s="28">
        <v>7</v>
      </c>
      <c r="H22" s="28">
        <v>2</v>
      </c>
      <c r="I22" s="28">
        <v>8</v>
      </c>
      <c r="J22" s="28">
        <v>10</v>
      </c>
      <c r="K22" s="28">
        <v>2</v>
      </c>
      <c r="L22" s="28">
        <v>3</v>
      </c>
      <c r="M22" s="28">
        <v>0</v>
      </c>
      <c r="N22" s="28">
        <v>10</v>
      </c>
      <c r="O22" s="25">
        <f t="shared" si="1"/>
        <v>57</v>
      </c>
      <c r="P22" s="65">
        <f>O22*S2</f>
        <v>9635.4282000000003</v>
      </c>
      <c r="Q22" s="65">
        <v>9000</v>
      </c>
      <c r="R22" s="121"/>
    </row>
    <row r="23" spans="1:20" s="29" customFormat="1" ht="15" customHeight="1" x14ac:dyDescent="0.2">
      <c r="A23" s="89"/>
      <c r="O23" s="31">
        <f>SUM(O4:O22)</f>
        <v>912</v>
      </c>
      <c r="P23" s="146">
        <f>SUM(P4:P22)</f>
        <v>154166.85119999998</v>
      </c>
      <c r="Q23" s="146">
        <f>SUM(Q4:Q22)</f>
        <v>159801</v>
      </c>
      <c r="T23" s="97">
        <f>159801-Q23</f>
        <v>0</v>
      </c>
    </row>
    <row r="24" spans="1:20" s="7" customFormat="1" ht="13.5" customHeight="1" x14ac:dyDescent="0.2">
      <c r="A24" s="30"/>
      <c r="B24" s="186" t="s">
        <v>376</v>
      </c>
      <c r="C24" s="186"/>
      <c r="D24" s="186"/>
      <c r="E24" s="186"/>
      <c r="K24" s="36" t="s">
        <v>77</v>
      </c>
      <c r="P24" s="59"/>
      <c r="Q24" s="59"/>
      <c r="R24" s="59"/>
      <c r="T24" s="59"/>
    </row>
    <row r="25" spans="1:20" s="7" customFormat="1" ht="18" customHeight="1" x14ac:dyDescent="0.2">
      <c r="A25" s="30"/>
      <c r="B25" s="186"/>
      <c r="C25" s="186"/>
      <c r="D25" s="186"/>
      <c r="E25" s="186"/>
      <c r="K25" s="36" t="s">
        <v>320</v>
      </c>
      <c r="P25" s="59"/>
      <c r="Q25" s="59"/>
    </row>
    <row r="26" spans="1:20" s="7" customFormat="1" ht="20.25" customHeight="1" x14ac:dyDescent="0.2">
      <c r="A26" s="30"/>
      <c r="B26" s="186"/>
      <c r="C26" s="186"/>
      <c r="D26" s="186"/>
      <c r="E26" s="186"/>
      <c r="K26" s="36" t="s">
        <v>78</v>
      </c>
      <c r="P26" s="59"/>
      <c r="Q26" s="59"/>
    </row>
    <row r="27" spans="1:20" s="7" customFormat="1" ht="21.75" customHeight="1" x14ac:dyDescent="0.2">
      <c r="A27" s="30"/>
      <c r="B27" s="186"/>
      <c r="C27" s="186"/>
      <c r="D27" s="186"/>
      <c r="E27" s="186"/>
      <c r="K27" s="36" t="s">
        <v>321</v>
      </c>
      <c r="P27" s="59"/>
      <c r="Q27" s="59"/>
    </row>
    <row r="28" spans="1:20" s="7" customFormat="1" ht="16.5" customHeight="1" x14ac:dyDescent="0.2">
      <c r="A28" s="30"/>
      <c r="B28" s="186"/>
      <c r="C28" s="186"/>
      <c r="D28" s="186"/>
      <c r="E28" s="186"/>
      <c r="K28" s="36" t="s">
        <v>322</v>
      </c>
      <c r="P28" s="59"/>
      <c r="Q28" s="59"/>
    </row>
    <row r="29" spans="1:20" s="7" customFormat="1" ht="15" customHeight="1" x14ac:dyDescent="0.2">
      <c r="A29" s="30"/>
      <c r="K29" s="36" t="s">
        <v>323</v>
      </c>
      <c r="P29" s="59"/>
      <c r="Q29" s="59"/>
    </row>
    <row r="30" spans="1:20" s="7" customFormat="1" ht="15" customHeight="1" x14ac:dyDescent="0.2">
      <c r="A30" s="30"/>
      <c r="B30" s="26" t="s">
        <v>319</v>
      </c>
      <c r="K30" s="36" t="s">
        <v>324</v>
      </c>
      <c r="P30" s="59"/>
      <c r="Q30" s="59"/>
    </row>
    <row r="31" spans="1:20" s="7" customFormat="1" ht="15" customHeight="1" x14ac:dyDescent="0.2">
      <c r="A31" s="20"/>
      <c r="K31" s="36" t="s">
        <v>325</v>
      </c>
      <c r="P31" s="59"/>
      <c r="Q31" s="59"/>
    </row>
    <row r="32" spans="1:20" s="7" customFormat="1" x14ac:dyDescent="0.2">
      <c r="A32" s="20"/>
      <c r="P32" s="59"/>
      <c r="Q32" s="59"/>
    </row>
    <row r="33" spans="1:19" s="29" customFormat="1" ht="21" customHeight="1" x14ac:dyDescent="0.2">
      <c r="A33" s="197" t="s">
        <v>15</v>
      </c>
      <c r="B33" s="197"/>
      <c r="C33" s="197"/>
      <c r="D33" s="197"/>
      <c r="E33" s="197"/>
      <c r="F33" s="197"/>
      <c r="G33" s="197"/>
      <c r="H33" s="197"/>
      <c r="I33" s="197"/>
      <c r="J33" s="197"/>
      <c r="K33" s="197"/>
      <c r="L33" s="197"/>
      <c r="M33" s="197"/>
      <c r="N33" s="197"/>
      <c r="O33" s="197"/>
      <c r="P33" s="97" t="s">
        <v>363</v>
      </c>
      <c r="Q33" s="97"/>
      <c r="S33" s="29">
        <v>112.5145</v>
      </c>
    </row>
    <row r="34" spans="1:19" s="26" customFormat="1" ht="99.75" customHeight="1" x14ac:dyDescent="0.15">
      <c r="A34" s="21" t="s">
        <v>13</v>
      </c>
      <c r="B34" s="22" t="s">
        <v>1</v>
      </c>
      <c r="C34" s="22" t="s">
        <v>16</v>
      </c>
      <c r="D34" s="23" t="s">
        <v>2</v>
      </c>
      <c r="E34" s="24" t="s">
        <v>3</v>
      </c>
      <c r="F34" s="23" t="s">
        <v>4</v>
      </c>
      <c r="G34" s="23" t="s">
        <v>5</v>
      </c>
      <c r="H34" s="23" t="s">
        <v>6</v>
      </c>
      <c r="I34" s="23" t="s">
        <v>8</v>
      </c>
      <c r="J34" s="23" t="s">
        <v>9</v>
      </c>
      <c r="K34" s="23" t="s">
        <v>10</v>
      </c>
      <c r="L34" s="23" t="s">
        <v>11</v>
      </c>
      <c r="M34" s="23" t="s">
        <v>12</v>
      </c>
      <c r="N34" s="24" t="s">
        <v>14</v>
      </c>
      <c r="O34" s="63" t="s">
        <v>104</v>
      </c>
      <c r="P34" s="63" t="s">
        <v>60</v>
      </c>
      <c r="Q34" s="24" t="s">
        <v>75</v>
      </c>
    </row>
    <row r="35" spans="1:19" s="7" customFormat="1" ht="33.75" x14ac:dyDescent="0.2">
      <c r="A35" s="16">
        <v>1</v>
      </c>
      <c r="B35" s="83" t="s">
        <v>125</v>
      </c>
      <c r="C35" s="83" t="s">
        <v>126</v>
      </c>
      <c r="D35" s="13">
        <v>0</v>
      </c>
      <c r="E35" s="13">
        <v>10</v>
      </c>
      <c r="F35" s="13">
        <v>4</v>
      </c>
      <c r="G35" s="13">
        <v>5</v>
      </c>
      <c r="H35" s="13">
        <v>10</v>
      </c>
      <c r="I35" s="13">
        <v>5</v>
      </c>
      <c r="J35" s="13">
        <v>2</v>
      </c>
      <c r="K35" s="13">
        <v>1</v>
      </c>
      <c r="L35" s="13">
        <v>0</v>
      </c>
      <c r="M35" s="13">
        <v>2</v>
      </c>
      <c r="N35" s="33">
        <f>D35+E35+F35+G35+H35+I35+J35+K35+L35+M35</f>
        <v>39</v>
      </c>
      <c r="O35" s="67">
        <f>N35*S33</f>
        <v>4388.0654999999997</v>
      </c>
      <c r="P35" s="67">
        <v>4390</v>
      </c>
      <c r="Q35" s="82"/>
      <c r="R35" s="122"/>
    </row>
    <row r="36" spans="1:19" ht="56.25" x14ac:dyDescent="0.2">
      <c r="A36" s="48">
        <v>2</v>
      </c>
      <c r="B36" s="108" t="s">
        <v>50</v>
      </c>
      <c r="C36" s="108" t="s">
        <v>176</v>
      </c>
      <c r="D36" s="28">
        <v>0</v>
      </c>
      <c r="E36" s="28">
        <v>10</v>
      </c>
      <c r="F36" s="28">
        <v>3</v>
      </c>
      <c r="G36" s="28">
        <v>0</v>
      </c>
      <c r="H36" s="28">
        <v>10</v>
      </c>
      <c r="I36" s="28">
        <v>10</v>
      </c>
      <c r="J36" s="28">
        <v>2</v>
      </c>
      <c r="K36" s="28">
        <v>3</v>
      </c>
      <c r="L36" s="28">
        <v>0</v>
      </c>
      <c r="M36" s="28">
        <v>10</v>
      </c>
      <c r="N36" s="25">
        <f>D36+E36+F36+G36+H36+I36+J36+K36+L36+M36</f>
        <v>48</v>
      </c>
      <c r="O36" s="67">
        <f>N36*S33</f>
        <v>5400.6959999999999</v>
      </c>
      <c r="P36" s="65">
        <v>2350</v>
      </c>
      <c r="Q36" s="120"/>
    </row>
    <row r="37" spans="1:19" ht="22.5" x14ac:dyDescent="0.2">
      <c r="A37" s="48">
        <v>4</v>
      </c>
      <c r="B37" s="109" t="s">
        <v>177</v>
      </c>
      <c r="C37" s="109" t="s">
        <v>59</v>
      </c>
      <c r="D37" s="28">
        <v>0</v>
      </c>
      <c r="E37" s="28">
        <v>5</v>
      </c>
      <c r="F37" s="28">
        <v>3</v>
      </c>
      <c r="G37" s="28">
        <v>5</v>
      </c>
      <c r="H37" s="28">
        <v>2</v>
      </c>
      <c r="I37" s="28">
        <v>5</v>
      </c>
      <c r="J37" s="28">
        <v>0</v>
      </c>
      <c r="K37" s="28">
        <v>1</v>
      </c>
      <c r="L37" s="28">
        <v>0</v>
      </c>
      <c r="M37" s="28">
        <v>5</v>
      </c>
      <c r="N37" s="25">
        <f t="shared" ref="N37:N49" si="2">D37+E37+F37+G37+H37+I37+J37+K37+L37+M37</f>
        <v>26</v>
      </c>
      <c r="O37" s="65">
        <f>N37*S33</f>
        <v>2925.377</v>
      </c>
      <c r="P37" s="65">
        <v>2930</v>
      </c>
      <c r="Q37" s="120"/>
    </row>
    <row r="38" spans="1:19" ht="22.5" x14ac:dyDescent="0.2">
      <c r="A38" s="16">
        <v>5</v>
      </c>
      <c r="B38" s="109" t="s">
        <v>178</v>
      </c>
      <c r="C38" s="109" t="s">
        <v>179</v>
      </c>
      <c r="D38" s="28">
        <v>0</v>
      </c>
      <c r="E38" s="28">
        <v>5</v>
      </c>
      <c r="F38" s="28">
        <v>0</v>
      </c>
      <c r="G38" s="28">
        <v>0</v>
      </c>
      <c r="H38" s="28">
        <v>10</v>
      </c>
      <c r="I38" s="28">
        <v>5</v>
      </c>
      <c r="J38" s="28">
        <v>1</v>
      </c>
      <c r="K38" s="28">
        <v>1</v>
      </c>
      <c r="L38" s="28">
        <v>0</v>
      </c>
      <c r="M38" s="28">
        <v>5</v>
      </c>
      <c r="N38" s="25">
        <f t="shared" si="2"/>
        <v>27</v>
      </c>
      <c r="O38" s="65">
        <f>N38*S33</f>
        <v>3037.8914999999997</v>
      </c>
      <c r="P38" s="65">
        <v>2130</v>
      </c>
      <c r="Q38" s="120"/>
    </row>
    <row r="39" spans="1:19" ht="33.75" x14ac:dyDescent="0.2">
      <c r="A39" s="16">
        <v>6</v>
      </c>
      <c r="B39" s="108" t="s">
        <v>180</v>
      </c>
      <c r="C39" s="108" t="s">
        <v>181</v>
      </c>
      <c r="D39" s="28">
        <v>0</v>
      </c>
      <c r="E39" s="28">
        <v>5</v>
      </c>
      <c r="F39" s="28">
        <v>0</v>
      </c>
      <c r="G39" s="28">
        <v>0</v>
      </c>
      <c r="H39" s="28">
        <v>10</v>
      </c>
      <c r="I39" s="28">
        <v>5</v>
      </c>
      <c r="J39" s="28">
        <v>2</v>
      </c>
      <c r="K39" s="28">
        <v>1</v>
      </c>
      <c r="L39" s="28">
        <v>0</v>
      </c>
      <c r="M39" s="28">
        <v>5</v>
      </c>
      <c r="N39" s="25">
        <f t="shared" si="2"/>
        <v>28</v>
      </c>
      <c r="O39" s="65">
        <f>N39*S33</f>
        <v>3150.4059999999999</v>
      </c>
      <c r="P39" s="65">
        <v>3000</v>
      </c>
      <c r="Q39" s="120"/>
    </row>
    <row r="40" spans="1:19" ht="45" x14ac:dyDescent="0.2">
      <c r="A40" s="48">
        <v>7</v>
      </c>
      <c r="B40" s="108" t="s">
        <v>182</v>
      </c>
      <c r="C40" s="108" t="s">
        <v>183</v>
      </c>
      <c r="D40" s="28">
        <v>0</v>
      </c>
      <c r="E40" s="28">
        <v>5</v>
      </c>
      <c r="F40" s="28">
        <v>0</v>
      </c>
      <c r="G40" s="28">
        <v>0</v>
      </c>
      <c r="H40" s="28">
        <v>6</v>
      </c>
      <c r="I40" s="28">
        <v>5</v>
      </c>
      <c r="J40" s="28">
        <v>0</v>
      </c>
      <c r="K40" s="28">
        <v>0</v>
      </c>
      <c r="L40" s="28">
        <v>0</v>
      </c>
      <c r="M40" s="28">
        <v>5</v>
      </c>
      <c r="N40" s="25">
        <f t="shared" si="2"/>
        <v>21</v>
      </c>
      <c r="O40" s="65">
        <f>N40*S33</f>
        <v>2362.8045000000002</v>
      </c>
      <c r="P40" s="65">
        <v>2370</v>
      </c>
      <c r="Q40" s="120"/>
    </row>
    <row r="41" spans="1:19" ht="22.5" x14ac:dyDescent="0.2">
      <c r="A41" s="48">
        <v>8</v>
      </c>
      <c r="B41" s="108" t="s">
        <v>54</v>
      </c>
      <c r="C41" s="108" t="s">
        <v>184</v>
      </c>
      <c r="D41" s="28">
        <v>0</v>
      </c>
      <c r="E41" s="28">
        <v>10</v>
      </c>
      <c r="F41" s="28">
        <v>0</v>
      </c>
      <c r="G41" s="28">
        <v>7</v>
      </c>
      <c r="H41" s="28">
        <v>10</v>
      </c>
      <c r="I41" s="28">
        <v>5</v>
      </c>
      <c r="J41" s="28">
        <v>0</v>
      </c>
      <c r="K41" s="28">
        <v>6</v>
      </c>
      <c r="L41" s="28">
        <v>0</v>
      </c>
      <c r="M41" s="28">
        <v>10</v>
      </c>
      <c r="N41" s="25">
        <f t="shared" si="2"/>
        <v>48</v>
      </c>
      <c r="O41" s="65">
        <f>N41*S33</f>
        <v>5400.6959999999999</v>
      </c>
      <c r="P41" s="65">
        <f>5400+300</f>
        <v>5700</v>
      </c>
      <c r="Q41" s="120"/>
    </row>
    <row r="42" spans="1:19" ht="22.5" x14ac:dyDescent="0.2">
      <c r="A42" s="16">
        <v>9</v>
      </c>
      <c r="B42" s="108" t="s">
        <v>55</v>
      </c>
      <c r="C42" s="108" t="s">
        <v>185</v>
      </c>
      <c r="D42" s="28">
        <v>0</v>
      </c>
      <c r="E42" s="28">
        <v>10</v>
      </c>
      <c r="F42" s="28">
        <v>5</v>
      </c>
      <c r="G42" s="28">
        <v>0</v>
      </c>
      <c r="H42" s="28">
        <v>6</v>
      </c>
      <c r="I42" s="28">
        <v>10</v>
      </c>
      <c r="J42" s="28">
        <v>2</v>
      </c>
      <c r="K42" s="28">
        <v>3</v>
      </c>
      <c r="L42" s="28">
        <v>0</v>
      </c>
      <c r="M42" s="28">
        <v>10</v>
      </c>
      <c r="N42" s="25">
        <f t="shared" si="2"/>
        <v>46</v>
      </c>
      <c r="O42" s="65">
        <f>N42*S33</f>
        <v>5175.6669999999995</v>
      </c>
      <c r="P42" s="65">
        <f>5180+400</f>
        <v>5580</v>
      </c>
      <c r="Q42" s="120"/>
    </row>
    <row r="43" spans="1:19" ht="22.5" x14ac:dyDescent="0.2">
      <c r="A43" s="16">
        <v>10</v>
      </c>
      <c r="B43" s="108" t="s">
        <v>186</v>
      </c>
      <c r="C43" s="108" t="s">
        <v>187</v>
      </c>
      <c r="D43" s="28">
        <v>0</v>
      </c>
      <c r="E43" s="28">
        <v>10</v>
      </c>
      <c r="F43" s="28">
        <v>0</v>
      </c>
      <c r="G43" s="28">
        <v>0</v>
      </c>
      <c r="H43" s="28">
        <v>2</v>
      </c>
      <c r="I43" s="28">
        <v>10</v>
      </c>
      <c r="J43" s="28">
        <v>2</v>
      </c>
      <c r="K43" s="28">
        <v>0</v>
      </c>
      <c r="L43" s="28">
        <v>0</v>
      </c>
      <c r="M43" s="28">
        <v>7</v>
      </c>
      <c r="N43" s="25">
        <f t="shared" si="2"/>
        <v>31</v>
      </c>
      <c r="O43" s="65">
        <f>N43*S33</f>
        <v>3487.9494999999997</v>
      </c>
      <c r="P43" s="65">
        <v>2700</v>
      </c>
      <c r="Q43" s="121"/>
    </row>
    <row r="44" spans="1:19" ht="22.5" x14ac:dyDescent="0.2">
      <c r="A44" s="48">
        <v>11</v>
      </c>
      <c r="B44" s="108" t="s">
        <v>56</v>
      </c>
      <c r="C44" s="108" t="s">
        <v>188</v>
      </c>
      <c r="D44" s="28">
        <v>0</v>
      </c>
      <c r="E44" s="28">
        <v>5</v>
      </c>
      <c r="F44" s="28">
        <v>0</v>
      </c>
      <c r="G44" s="28">
        <v>5</v>
      </c>
      <c r="H44" s="28">
        <v>10</v>
      </c>
      <c r="I44" s="28">
        <v>5</v>
      </c>
      <c r="J44" s="28">
        <v>2</v>
      </c>
      <c r="K44" s="28">
        <v>0</v>
      </c>
      <c r="L44" s="28">
        <v>0</v>
      </c>
      <c r="M44" s="28">
        <v>5</v>
      </c>
      <c r="N44" s="25">
        <f t="shared" si="2"/>
        <v>32</v>
      </c>
      <c r="O44" s="65">
        <f>N44*S33</f>
        <v>3600.4639999999999</v>
      </c>
      <c r="P44" s="65">
        <v>3300</v>
      </c>
      <c r="Q44" s="121"/>
    </row>
    <row r="45" spans="1:19" ht="22.5" x14ac:dyDescent="0.2">
      <c r="A45" s="48">
        <v>12</v>
      </c>
      <c r="B45" s="108" t="s">
        <v>51</v>
      </c>
      <c r="C45" s="108" t="s">
        <v>52</v>
      </c>
      <c r="D45" s="28">
        <v>0</v>
      </c>
      <c r="E45" s="28">
        <v>10</v>
      </c>
      <c r="F45" s="28">
        <v>0</v>
      </c>
      <c r="G45" s="28">
        <v>0</v>
      </c>
      <c r="H45" s="28">
        <v>6</v>
      </c>
      <c r="I45" s="28">
        <v>10</v>
      </c>
      <c r="J45" s="28">
        <v>0</v>
      </c>
      <c r="K45" s="28">
        <v>3</v>
      </c>
      <c r="L45" s="28">
        <v>0</v>
      </c>
      <c r="M45" s="28">
        <v>8</v>
      </c>
      <c r="N45" s="25">
        <f t="shared" si="2"/>
        <v>37</v>
      </c>
      <c r="O45" s="65">
        <f>N45*S33</f>
        <v>4163.0365000000002</v>
      </c>
      <c r="P45" s="65">
        <v>4170</v>
      </c>
      <c r="Q45" s="121"/>
    </row>
    <row r="46" spans="1:19" ht="22.5" x14ac:dyDescent="0.2">
      <c r="A46" s="16">
        <v>13</v>
      </c>
      <c r="B46" s="108" t="s">
        <v>189</v>
      </c>
      <c r="C46" s="108" t="s">
        <v>190</v>
      </c>
      <c r="D46" s="28">
        <v>0</v>
      </c>
      <c r="E46" s="28">
        <v>10</v>
      </c>
      <c r="F46" s="28">
        <v>0</v>
      </c>
      <c r="G46" s="28">
        <v>0</v>
      </c>
      <c r="H46" s="28">
        <v>2</v>
      </c>
      <c r="I46" s="28">
        <v>10</v>
      </c>
      <c r="J46" s="28">
        <v>1</v>
      </c>
      <c r="K46" s="28">
        <v>1</v>
      </c>
      <c r="L46" s="28">
        <v>0</v>
      </c>
      <c r="M46" s="28">
        <v>10</v>
      </c>
      <c r="N46" s="25">
        <f t="shared" si="2"/>
        <v>34</v>
      </c>
      <c r="O46" s="65">
        <f>N46*S33</f>
        <v>3825.4929999999999</v>
      </c>
      <c r="P46" s="65">
        <v>3830</v>
      </c>
      <c r="Q46" s="120"/>
    </row>
    <row r="47" spans="1:19" ht="33.75" x14ac:dyDescent="0.2">
      <c r="A47" s="16">
        <v>14</v>
      </c>
      <c r="B47" s="108" t="s">
        <v>69</v>
      </c>
      <c r="C47" s="109" t="s">
        <v>191</v>
      </c>
      <c r="D47" s="28">
        <v>0</v>
      </c>
      <c r="E47" s="28">
        <v>5</v>
      </c>
      <c r="F47" s="28">
        <v>0</v>
      </c>
      <c r="G47" s="28">
        <v>0</v>
      </c>
      <c r="H47" s="28">
        <v>10</v>
      </c>
      <c r="I47" s="28">
        <v>5</v>
      </c>
      <c r="J47" s="28">
        <v>1</v>
      </c>
      <c r="K47" s="28">
        <v>1</v>
      </c>
      <c r="L47" s="28">
        <v>0</v>
      </c>
      <c r="M47" s="28">
        <v>10</v>
      </c>
      <c r="N47" s="25">
        <f t="shared" si="2"/>
        <v>32</v>
      </c>
      <c r="O47" s="65">
        <f>N47*S33</f>
        <v>3600.4639999999999</v>
      </c>
      <c r="P47" s="65">
        <v>3600</v>
      </c>
      <c r="Q47" s="120"/>
    </row>
    <row r="48" spans="1:19" ht="22.5" x14ac:dyDescent="0.2">
      <c r="A48" s="48">
        <v>15</v>
      </c>
      <c r="B48" s="108" t="s">
        <v>193</v>
      </c>
      <c r="C48" s="109" t="s">
        <v>194</v>
      </c>
      <c r="D48" s="28">
        <v>0</v>
      </c>
      <c r="E48" s="28">
        <v>10</v>
      </c>
      <c r="F48" s="28">
        <v>0</v>
      </c>
      <c r="G48" s="28">
        <v>0</v>
      </c>
      <c r="H48" s="28">
        <v>10</v>
      </c>
      <c r="I48" s="28">
        <v>5</v>
      </c>
      <c r="J48" s="28">
        <v>1</v>
      </c>
      <c r="K48" s="28">
        <v>1</v>
      </c>
      <c r="L48" s="28">
        <v>0</v>
      </c>
      <c r="M48" s="28">
        <v>2</v>
      </c>
      <c r="N48" s="25">
        <f t="shared" si="2"/>
        <v>29</v>
      </c>
      <c r="O48" s="65">
        <f>N48*S33</f>
        <v>3262.9205000000002</v>
      </c>
      <c r="P48" s="65">
        <v>3270</v>
      </c>
      <c r="Q48" s="120"/>
    </row>
    <row r="49" spans="1:20" ht="22.5" x14ac:dyDescent="0.2">
      <c r="A49" s="48">
        <v>16</v>
      </c>
      <c r="B49" s="108" t="s">
        <v>195</v>
      </c>
      <c r="C49" s="109" t="s">
        <v>74</v>
      </c>
      <c r="D49" s="28">
        <v>0</v>
      </c>
      <c r="E49" s="28">
        <v>10</v>
      </c>
      <c r="F49" s="28">
        <f>3+4</f>
        <v>7</v>
      </c>
      <c r="G49" s="28">
        <v>7</v>
      </c>
      <c r="H49" s="28">
        <v>10</v>
      </c>
      <c r="I49" s="28">
        <v>10</v>
      </c>
      <c r="J49" s="28">
        <v>1</v>
      </c>
      <c r="K49" s="28">
        <v>3</v>
      </c>
      <c r="L49" s="28">
        <v>0</v>
      </c>
      <c r="M49" s="28">
        <v>10</v>
      </c>
      <c r="N49" s="25">
        <f t="shared" si="2"/>
        <v>58</v>
      </c>
      <c r="O49" s="65">
        <f>N49*S33</f>
        <v>6525.8410000000003</v>
      </c>
      <c r="P49" s="65">
        <f>6500+1000</f>
        <v>7500</v>
      </c>
      <c r="Q49" s="121"/>
      <c r="R49" s="26"/>
    </row>
    <row r="50" spans="1:20" x14ac:dyDescent="0.2">
      <c r="N50" s="26">
        <f>SUM(N35:N49)</f>
        <v>536</v>
      </c>
      <c r="O50" s="161">
        <f>SUM(O35:O49)</f>
        <v>60307.772000000004</v>
      </c>
      <c r="P50" s="161">
        <f>SUM(P35:P49)</f>
        <v>56820</v>
      </c>
      <c r="R50" s="96"/>
    </row>
    <row r="51" spans="1:20" x14ac:dyDescent="0.2">
      <c r="O51" s="161"/>
    </row>
    <row r="52" spans="1:20" ht="15.75" customHeight="1" x14ac:dyDescent="0.2">
      <c r="B52" s="186" t="s">
        <v>377</v>
      </c>
      <c r="C52" s="186"/>
      <c r="D52" s="186"/>
      <c r="E52" s="186"/>
      <c r="O52" s="161"/>
      <c r="R52" s="96"/>
      <c r="T52" s="96"/>
    </row>
    <row r="53" spans="1:20" ht="18" customHeight="1" x14ac:dyDescent="0.2">
      <c r="B53" s="186"/>
      <c r="C53" s="186"/>
      <c r="D53" s="186"/>
      <c r="E53" s="186"/>
      <c r="M53" s="7" t="s">
        <v>77</v>
      </c>
    </row>
    <row r="54" spans="1:20" ht="27.75" customHeight="1" x14ac:dyDescent="0.2">
      <c r="B54" s="186"/>
      <c r="C54" s="186"/>
      <c r="D54" s="186"/>
      <c r="E54" s="186"/>
      <c r="M54" s="7" t="s">
        <v>320</v>
      </c>
      <c r="R54" s="96"/>
      <c r="T54" s="96"/>
    </row>
    <row r="55" spans="1:20" ht="16.5" customHeight="1" x14ac:dyDescent="0.2">
      <c r="B55" s="186"/>
      <c r="C55" s="186"/>
      <c r="D55" s="186"/>
      <c r="E55" s="186"/>
      <c r="M55" s="7" t="s">
        <v>78</v>
      </c>
    </row>
    <row r="56" spans="1:20" ht="16.5" customHeight="1" x14ac:dyDescent="0.2">
      <c r="B56" s="186"/>
      <c r="C56" s="186"/>
      <c r="D56" s="186"/>
      <c r="E56" s="186"/>
      <c r="M56" s="7" t="s">
        <v>321</v>
      </c>
    </row>
    <row r="57" spans="1:20" ht="16.5" customHeight="1" x14ac:dyDescent="0.2">
      <c r="M57" s="7" t="s">
        <v>322</v>
      </c>
    </row>
    <row r="58" spans="1:20" ht="15.75" customHeight="1" x14ac:dyDescent="0.2">
      <c r="A58" s="20"/>
      <c r="B58" s="26" t="s">
        <v>368</v>
      </c>
      <c r="M58" s="7" t="s">
        <v>323</v>
      </c>
    </row>
    <row r="59" spans="1:20" ht="16.5" customHeight="1" x14ac:dyDescent="0.2">
      <c r="A59" s="20"/>
      <c r="M59" s="7" t="s">
        <v>326</v>
      </c>
    </row>
    <row r="60" spans="1:20" ht="15.75" customHeight="1" x14ac:dyDescent="0.2">
      <c r="A60" s="20"/>
      <c r="M60" s="7" t="s">
        <v>325</v>
      </c>
    </row>
    <row r="61" spans="1:20" x14ac:dyDescent="0.2">
      <c r="A61" s="20"/>
      <c r="M61" s="7"/>
    </row>
    <row r="62" spans="1:20" x14ac:dyDescent="0.2">
      <c r="A62" s="20"/>
      <c r="M62" s="7"/>
    </row>
    <row r="63" spans="1:20" x14ac:dyDescent="0.2">
      <c r="A63" s="20"/>
    </row>
    <row r="64" spans="1:20"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sheetData>
  <mergeCells count="5">
    <mergeCell ref="A33:O33"/>
    <mergeCell ref="A1:O1"/>
    <mergeCell ref="A2:O2"/>
    <mergeCell ref="B24:E28"/>
    <mergeCell ref="B52:E56"/>
  </mergeCells>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opLeftCell="A10" workbookViewId="0">
      <selection activeCell="C13" sqref="C13"/>
    </sheetView>
  </sheetViews>
  <sheetFormatPr defaultRowHeight="11.25" x14ac:dyDescent="0.2"/>
  <cols>
    <col min="1" max="1" width="4.140625" style="30" customWidth="1"/>
    <col min="2" max="2" width="18.28515625" style="7" customWidth="1"/>
    <col min="3" max="3" width="21.5703125" style="7" customWidth="1"/>
    <col min="4" max="4" width="4" style="7" customWidth="1"/>
    <col min="5" max="5" width="4.140625" style="7" customWidth="1"/>
    <col min="6" max="6" width="5.5703125" style="7" customWidth="1"/>
    <col min="7" max="7" width="4.140625" style="7" customWidth="1"/>
    <col min="8" max="8" width="5.42578125" style="7" customWidth="1"/>
    <col min="9" max="9" width="5.5703125" style="7" customWidth="1"/>
    <col min="10" max="10" width="6.7109375" style="7" customWidth="1"/>
    <col min="11" max="11" width="4.85546875" style="7" customWidth="1"/>
    <col min="12" max="12" width="4.5703125" style="7" customWidth="1"/>
    <col min="13" max="13" width="7.85546875" style="7" customWidth="1"/>
    <col min="14" max="14" width="5.85546875" style="7" customWidth="1"/>
    <col min="15" max="15" width="8.28515625" style="7" customWidth="1"/>
    <col min="16" max="16" width="9" style="59" customWidth="1"/>
    <col min="17" max="17" width="10.42578125" style="59" customWidth="1"/>
    <col min="18" max="18" width="11.7109375" style="7" customWidth="1"/>
    <col min="19" max="16384" width="9.140625" style="7"/>
  </cols>
  <sheetData>
    <row r="1" spans="1:19" x14ac:dyDescent="0.2">
      <c r="A1" s="190" t="s">
        <v>33</v>
      </c>
      <c r="B1" s="190"/>
      <c r="C1" s="190"/>
      <c r="D1" s="190"/>
      <c r="E1" s="190"/>
      <c r="F1" s="190"/>
      <c r="G1" s="190"/>
      <c r="H1" s="190"/>
      <c r="I1" s="190"/>
      <c r="J1" s="190"/>
      <c r="K1" s="190"/>
      <c r="L1" s="190"/>
      <c r="M1" s="190"/>
      <c r="N1" s="190"/>
      <c r="O1" s="190"/>
      <c r="Q1" s="59" t="s">
        <v>362</v>
      </c>
      <c r="S1" s="7">
        <v>394.53</v>
      </c>
    </row>
    <row r="2" spans="1:19" ht="15" customHeight="1" x14ac:dyDescent="0.2">
      <c r="A2" s="201" t="s">
        <v>0</v>
      </c>
      <c r="B2" s="201"/>
      <c r="C2" s="201"/>
      <c r="D2" s="201"/>
      <c r="E2" s="201"/>
      <c r="F2" s="201"/>
      <c r="G2" s="201"/>
      <c r="H2" s="201"/>
      <c r="I2" s="201"/>
      <c r="J2" s="201"/>
      <c r="K2" s="201"/>
      <c r="L2" s="201"/>
      <c r="M2" s="201"/>
      <c r="N2" s="201"/>
      <c r="O2" s="201"/>
    </row>
    <row r="3" spans="1:19" s="12" customFormat="1" ht="96" customHeight="1" x14ac:dyDescent="0.15">
      <c r="A3" s="21" t="s">
        <v>13</v>
      </c>
      <c r="B3" s="9" t="s">
        <v>1</v>
      </c>
      <c r="C3" s="9" t="s">
        <v>16</v>
      </c>
      <c r="D3" s="10" t="s">
        <v>2</v>
      </c>
      <c r="E3" s="11" t="s">
        <v>3</v>
      </c>
      <c r="F3" s="10" t="s">
        <v>4</v>
      </c>
      <c r="G3" s="10" t="s">
        <v>5</v>
      </c>
      <c r="H3" s="10" t="s">
        <v>6</v>
      </c>
      <c r="I3" s="10" t="s">
        <v>7</v>
      </c>
      <c r="J3" s="10" t="s">
        <v>8</v>
      </c>
      <c r="K3" s="10" t="s">
        <v>9</v>
      </c>
      <c r="L3" s="10" t="s">
        <v>10</v>
      </c>
      <c r="M3" s="10" t="s">
        <v>11</v>
      </c>
      <c r="N3" s="10" t="s">
        <v>12</v>
      </c>
      <c r="O3" s="11" t="s">
        <v>14</v>
      </c>
      <c r="P3" s="63" t="s">
        <v>104</v>
      </c>
      <c r="Q3" s="63" t="s">
        <v>60</v>
      </c>
      <c r="R3" s="19" t="s">
        <v>75</v>
      </c>
    </row>
    <row r="4" spans="1:19" ht="36" customHeight="1" x14ac:dyDescent="0.2">
      <c r="A4" s="48">
        <v>1</v>
      </c>
      <c r="B4" s="108" t="s">
        <v>196</v>
      </c>
      <c r="C4" s="108" t="s">
        <v>197</v>
      </c>
      <c r="D4" s="13">
        <v>0</v>
      </c>
      <c r="E4" s="13">
        <v>10</v>
      </c>
      <c r="F4" s="13">
        <v>4</v>
      </c>
      <c r="G4" s="13">
        <v>7</v>
      </c>
      <c r="H4" s="13">
        <v>2</v>
      </c>
      <c r="I4" s="13">
        <v>10</v>
      </c>
      <c r="J4" s="13">
        <v>10</v>
      </c>
      <c r="K4" s="13">
        <v>2</v>
      </c>
      <c r="L4" s="13">
        <v>1</v>
      </c>
      <c r="M4" s="13">
        <v>0</v>
      </c>
      <c r="N4" s="13">
        <v>10</v>
      </c>
      <c r="O4" s="19">
        <f>D4+E4+F4+G4+H4+I4+J4+K4+L4+M4+N4</f>
        <v>56</v>
      </c>
      <c r="P4" s="67">
        <f>O4*394.53</f>
        <v>22093.68</v>
      </c>
      <c r="Q4" s="67">
        <v>8000</v>
      </c>
      <c r="R4" s="118"/>
    </row>
    <row r="5" spans="1:19" ht="26.25" customHeight="1" x14ac:dyDescent="0.2">
      <c r="A5" s="48">
        <v>2</v>
      </c>
      <c r="B5" s="109" t="s">
        <v>198</v>
      </c>
      <c r="C5" s="109" t="s">
        <v>199</v>
      </c>
      <c r="D5" s="13">
        <v>0</v>
      </c>
      <c r="E5" s="13">
        <v>10</v>
      </c>
      <c r="F5" s="13">
        <v>8</v>
      </c>
      <c r="G5" s="13">
        <v>7</v>
      </c>
      <c r="H5" s="13">
        <v>2</v>
      </c>
      <c r="I5" s="13">
        <v>10</v>
      </c>
      <c r="J5" s="13">
        <v>10</v>
      </c>
      <c r="K5" s="13">
        <v>2</v>
      </c>
      <c r="L5" s="13">
        <v>1</v>
      </c>
      <c r="M5" s="13">
        <v>0</v>
      </c>
      <c r="N5" s="13">
        <v>10</v>
      </c>
      <c r="O5" s="19">
        <f t="shared" ref="O5:O6" si="0">D5+E5+F5+G5+H5+I5+J5+K5+L5+M5+N5</f>
        <v>60</v>
      </c>
      <c r="P5" s="67">
        <f t="shared" ref="P5:P6" si="1">O5*394.53</f>
        <v>23671.8</v>
      </c>
      <c r="Q5" s="67">
        <v>13680</v>
      </c>
      <c r="R5" s="118"/>
    </row>
    <row r="6" spans="1:19" ht="37.5" customHeight="1" x14ac:dyDescent="0.2">
      <c r="A6" s="48">
        <v>3</v>
      </c>
      <c r="B6" s="108" t="s">
        <v>200</v>
      </c>
      <c r="C6" s="108" t="s">
        <v>201</v>
      </c>
      <c r="D6" s="13">
        <v>0</v>
      </c>
      <c r="E6" s="13">
        <v>5</v>
      </c>
      <c r="F6" s="13">
        <v>0</v>
      </c>
      <c r="G6" s="13">
        <v>0</v>
      </c>
      <c r="H6" s="13">
        <v>2</v>
      </c>
      <c r="I6" s="13">
        <v>10</v>
      </c>
      <c r="J6" s="13">
        <v>10</v>
      </c>
      <c r="K6" s="13">
        <v>2</v>
      </c>
      <c r="L6" s="13">
        <v>1</v>
      </c>
      <c r="M6" s="13">
        <v>0</v>
      </c>
      <c r="N6" s="13">
        <v>7</v>
      </c>
      <c r="O6" s="19">
        <f t="shared" si="0"/>
        <v>37</v>
      </c>
      <c r="P6" s="67">
        <f t="shared" si="1"/>
        <v>14597.609999999999</v>
      </c>
      <c r="Q6" s="67">
        <v>7250</v>
      </c>
      <c r="R6" s="82"/>
    </row>
    <row r="7" spans="1:19" s="14" customFormat="1" ht="16.5" customHeight="1" x14ac:dyDescent="0.2">
      <c r="A7" s="46"/>
      <c r="P7" s="68">
        <f>SUM(P4:P6)</f>
        <v>60363.09</v>
      </c>
      <c r="Q7" s="68">
        <f>SUM(Q4:Q6)</f>
        <v>28930</v>
      </c>
    </row>
    <row r="8" spans="1:19" ht="12" customHeight="1" x14ac:dyDescent="0.2">
      <c r="B8" s="186" t="s">
        <v>117</v>
      </c>
      <c r="C8" s="186"/>
      <c r="D8" s="186"/>
      <c r="E8" s="186"/>
    </row>
    <row r="9" spans="1:19" ht="30" customHeight="1" x14ac:dyDescent="0.2">
      <c r="B9" s="186"/>
      <c r="C9" s="186"/>
      <c r="D9" s="186"/>
      <c r="E9" s="186"/>
      <c r="M9" s="36" t="s">
        <v>77</v>
      </c>
    </row>
    <row r="10" spans="1:19" ht="23.25" customHeight="1" x14ac:dyDescent="0.2">
      <c r="B10" s="186"/>
      <c r="C10" s="186"/>
      <c r="D10" s="186"/>
      <c r="E10" s="186"/>
      <c r="M10" s="36" t="s">
        <v>320</v>
      </c>
    </row>
    <row r="11" spans="1:19" ht="15.75" customHeight="1" x14ac:dyDescent="0.2">
      <c r="M11" s="36" t="s">
        <v>78</v>
      </c>
    </row>
    <row r="12" spans="1:19" ht="16.5" customHeight="1" x14ac:dyDescent="0.2">
      <c r="M12" s="36" t="s">
        <v>321</v>
      </c>
    </row>
    <row r="13" spans="1:19" ht="16.5" customHeight="1" x14ac:dyDescent="0.2">
      <c r="M13" s="36" t="s">
        <v>322</v>
      </c>
    </row>
    <row r="14" spans="1:19" ht="18" customHeight="1" x14ac:dyDescent="0.2">
      <c r="B14" s="26" t="s">
        <v>368</v>
      </c>
      <c r="M14" s="36" t="s">
        <v>323</v>
      </c>
    </row>
    <row r="15" spans="1:19" ht="16.5" customHeight="1" x14ac:dyDescent="0.2">
      <c r="A15" s="20"/>
      <c r="M15" s="36" t="s">
        <v>324</v>
      </c>
    </row>
    <row r="16" spans="1:19" ht="16.5" customHeight="1" x14ac:dyDescent="0.2">
      <c r="A16" s="20"/>
      <c r="M16" s="36" t="s">
        <v>325</v>
      </c>
    </row>
    <row r="17" spans="1:18" ht="15" customHeight="1" x14ac:dyDescent="0.2">
      <c r="A17" s="20"/>
      <c r="M17" s="36"/>
    </row>
    <row r="18" spans="1:18" s="14" customFormat="1" x14ac:dyDescent="0.2">
      <c r="A18" s="200" t="s">
        <v>15</v>
      </c>
      <c r="B18" s="200"/>
      <c r="C18" s="200"/>
      <c r="D18" s="200"/>
      <c r="E18" s="200"/>
      <c r="F18" s="200"/>
      <c r="G18" s="200"/>
      <c r="H18" s="200"/>
      <c r="I18" s="200"/>
      <c r="J18" s="200"/>
      <c r="K18" s="200"/>
      <c r="L18" s="200"/>
      <c r="M18" s="200"/>
      <c r="N18" s="200"/>
      <c r="O18" s="200"/>
      <c r="P18" s="95"/>
      <c r="Q18" s="95"/>
    </row>
    <row r="19" spans="1:18" s="12" customFormat="1" ht="99.75" customHeight="1" x14ac:dyDescent="0.15">
      <c r="A19" s="21" t="s">
        <v>13</v>
      </c>
      <c r="B19" s="9" t="s">
        <v>1</v>
      </c>
      <c r="C19" s="9" t="s">
        <v>16</v>
      </c>
      <c r="D19" s="10" t="s">
        <v>2</v>
      </c>
      <c r="E19" s="11" t="s">
        <v>3</v>
      </c>
      <c r="F19" s="10" t="s">
        <v>4</v>
      </c>
      <c r="G19" s="10" t="s">
        <v>5</v>
      </c>
      <c r="H19" s="10" t="s">
        <v>6</v>
      </c>
      <c r="I19" s="10" t="s">
        <v>8</v>
      </c>
      <c r="J19" s="10" t="s">
        <v>9</v>
      </c>
      <c r="K19" s="10" t="s">
        <v>10</v>
      </c>
      <c r="L19" s="10" t="s">
        <v>11</v>
      </c>
      <c r="M19" s="10" t="s">
        <v>12</v>
      </c>
      <c r="N19" s="11" t="s">
        <v>14</v>
      </c>
      <c r="O19" s="63" t="s">
        <v>104</v>
      </c>
      <c r="P19" s="63" t="s">
        <v>60</v>
      </c>
      <c r="Q19" s="19" t="s">
        <v>75</v>
      </c>
    </row>
    <row r="20" spans="1:18" ht="22.5" x14ac:dyDescent="0.2">
      <c r="A20" s="48">
        <v>1</v>
      </c>
      <c r="B20" s="108" t="s">
        <v>202</v>
      </c>
      <c r="C20" s="108" t="s">
        <v>203</v>
      </c>
      <c r="D20" s="13">
        <v>0</v>
      </c>
      <c r="E20" s="13">
        <v>10</v>
      </c>
      <c r="F20" s="13">
        <v>6</v>
      </c>
      <c r="G20" s="13">
        <v>0</v>
      </c>
      <c r="H20" s="13">
        <v>2</v>
      </c>
      <c r="I20" s="13">
        <v>10</v>
      </c>
      <c r="J20" s="13">
        <v>0</v>
      </c>
      <c r="K20" s="13">
        <v>1</v>
      </c>
      <c r="L20" s="13">
        <v>0</v>
      </c>
      <c r="M20" s="13">
        <v>7</v>
      </c>
      <c r="N20" s="19">
        <f t="shared" ref="N20" si="2">D20+E20+F20+G20+H20+I20+J20+K20+L20+M20</f>
        <v>36</v>
      </c>
      <c r="O20" s="67">
        <f>N20*394.53</f>
        <v>14203.079999999998</v>
      </c>
      <c r="P20" s="67">
        <v>5500</v>
      </c>
      <c r="Q20" s="82"/>
    </row>
    <row r="21" spans="1:18" x14ac:dyDescent="0.2">
      <c r="O21" s="167">
        <f>SUM(O20)</f>
        <v>14203.079999999998</v>
      </c>
      <c r="P21" s="167">
        <f>SUM(P20)</f>
        <v>5500</v>
      </c>
      <c r="R21" s="59"/>
    </row>
    <row r="22" spans="1:18" ht="24.75" customHeight="1" x14ac:dyDescent="0.2">
      <c r="B22" s="186" t="s">
        <v>117</v>
      </c>
      <c r="C22" s="186"/>
      <c r="D22" s="186"/>
      <c r="E22" s="186"/>
      <c r="R22" s="59"/>
    </row>
    <row r="23" spans="1:18" ht="30" customHeight="1" x14ac:dyDescent="0.2">
      <c r="B23" s="186"/>
      <c r="C23" s="186"/>
      <c r="D23" s="186"/>
      <c r="E23" s="186"/>
      <c r="M23" s="36" t="s">
        <v>77</v>
      </c>
    </row>
    <row r="24" spans="1:18" ht="23.25" customHeight="1" x14ac:dyDescent="0.2">
      <c r="B24" s="186"/>
      <c r="C24" s="186"/>
      <c r="D24" s="186"/>
      <c r="E24" s="186"/>
      <c r="M24" s="36" t="s">
        <v>320</v>
      </c>
    </row>
    <row r="25" spans="1:18" x14ac:dyDescent="0.2">
      <c r="M25" s="36" t="s">
        <v>78</v>
      </c>
    </row>
    <row r="26" spans="1:18" x14ac:dyDescent="0.2">
      <c r="M26" s="36" t="s">
        <v>321</v>
      </c>
    </row>
    <row r="27" spans="1:18" x14ac:dyDescent="0.2">
      <c r="M27" s="36" t="s">
        <v>322</v>
      </c>
    </row>
    <row r="28" spans="1:18" x14ac:dyDescent="0.2">
      <c r="B28" s="26" t="s">
        <v>368</v>
      </c>
      <c r="M28" s="36" t="s">
        <v>323</v>
      </c>
    </row>
    <row r="29" spans="1:18" x14ac:dyDescent="0.2">
      <c r="A29" s="20"/>
      <c r="M29" s="36" t="s">
        <v>324</v>
      </c>
    </row>
    <row r="30" spans="1:18" x14ac:dyDescent="0.2">
      <c r="A30" s="20"/>
      <c r="M30" s="36" t="s">
        <v>325</v>
      </c>
    </row>
    <row r="31" spans="1:18" x14ac:dyDescent="0.2">
      <c r="A31" s="20"/>
      <c r="M31" s="36"/>
    </row>
    <row r="32" spans="1:18" x14ac:dyDescent="0.2">
      <c r="A32" s="20"/>
      <c r="M32" s="36"/>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x14ac:dyDescent="0.2">
      <c r="A42" s="20"/>
    </row>
    <row r="43" spans="1:1" x14ac:dyDescent="0.2">
      <c r="A43" s="20"/>
    </row>
    <row r="44" spans="1:1" x14ac:dyDescent="0.2">
      <c r="A44" s="20"/>
    </row>
    <row r="45" spans="1:1" x14ac:dyDescent="0.2">
      <c r="A45" s="20"/>
    </row>
    <row r="46" spans="1:1" x14ac:dyDescent="0.2">
      <c r="A46" s="20"/>
    </row>
    <row r="47" spans="1:1" x14ac:dyDescent="0.2">
      <c r="A47" s="20"/>
    </row>
    <row r="48" spans="1:1"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sheetData>
  <mergeCells count="5">
    <mergeCell ref="A18:O18"/>
    <mergeCell ref="A2:O2"/>
    <mergeCell ref="A1:O1"/>
    <mergeCell ref="B22:E24"/>
    <mergeCell ref="B8:E10"/>
  </mergeCells>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37" zoomScale="90" zoomScaleNormal="90" workbookViewId="0">
      <selection activeCell="A16" sqref="A16:XFD16"/>
    </sheetView>
  </sheetViews>
  <sheetFormatPr defaultRowHeight="11.25" x14ac:dyDescent="0.2"/>
  <cols>
    <col min="1" max="1" width="4.42578125" style="15" customWidth="1"/>
    <col min="2" max="2" width="27.42578125" style="7" customWidth="1"/>
    <col min="3" max="3" width="24" style="7" customWidth="1"/>
    <col min="4" max="4" width="7.140625" style="7" customWidth="1"/>
    <col min="5" max="5" width="9.5703125" style="7" customWidth="1"/>
    <col min="6" max="6" width="10" style="7" customWidth="1"/>
    <col min="7" max="7" width="9.28515625" style="7" bestFit="1" customWidth="1"/>
    <col min="8" max="8" width="10.5703125" style="7" customWidth="1"/>
    <col min="9" max="9" width="10" style="102" customWidth="1"/>
    <col min="10" max="10" width="9.7109375" style="59" customWidth="1"/>
    <col min="11" max="11" width="10.85546875" style="59" customWidth="1"/>
    <col min="12" max="12" width="10" style="7" bestFit="1" customWidth="1"/>
    <col min="13" max="16384" width="9.140625" style="7"/>
  </cols>
  <sheetData>
    <row r="1" spans="1:11" ht="15" customHeight="1" x14ac:dyDescent="0.2">
      <c r="A1" s="201" t="s">
        <v>102</v>
      </c>
      <c r="B1" s="201"/>
      <c r="C1" s="201"/>
      <c r="D1" s="201"/>
      <c r="E1" s="201"/>
      <c r="F1" s="201"/>
      <c r="G1" s="201"/>
      <c r="H1" s="201"/>
      <c r="I1" s="201"/>
      <c r="J1" s="202" t="s">
        <v>364</v>
      </c>
      <c r="K1" s="202"/>
    </row>
    <row r="2" spans="1:11" x14ac:dyDescent="0.2">
      <c r="A2" s="191" t="s">
        <v>17</v>
      </c>
      <c r="B2" s="191"/>
      <c r="C2" s="191"/>
      <c r="D2" s="191"/>
      <c r="E2" s="191"/>
      <c r="F2" s="191"/>
      <c r="G2" s="191"/>
      <c r="H2" s="191"/>
      <c r="I2" s="191"/>
      <c r="K2" s="59">
        <v>159.97</v>
      </c>
    </row>
    <row r="3" spans="1:11" ht="106.5" customHeight="1" x14ac:dyDescent="0.2">
      <c r="A3" s="8" t="s">
        <v>13</v>
      </c>
      <c r="B3" s="9" t="s">
        <v>1</v>
      </c>
      <c r="C3" s="9" t="s">
        <v>16</v>
      </c>
      <c r="D3" s="10" t="s">
        <v>18</v>
      </c>
      <c r="E3" s="10" t="s">
        <v>19</v>
      </c>
      <c r="F3" s="10" t="s">
        <v>20</v>
      </c>
      <c r="G3" s="10" t="s">
        <v>21</v>
      </c>
      <c r="H3" s="10" t="s">
        <v>333</v>
      </c>
      <c r="I3" s="11" t="s">
        <v>14</v>
      </c>
      <c r="J3" s="63" t="s">
        <v>104</v>
      </c>
      <c r="K3" s="63" t="s">
        <v>60</v>
      </c>
    </row>
    <row r="4" spans="1:11" ht="22.5" x14ac:dyDescent="0.2">
      <c r="A4" s="16">
        <v>1</v>
      </c>
      <c r="B4" s="108" t="s">
        <v>204</v>
      </c>
      <c r="C4" s="111" t="s">
        <v>205</v>
      </c>
      <c r="D4" s="13">
        <v>5</v>
      </c>
      <c r="E4" s="13">
        <v>0</v>
      </c>
      <c r="F4" s="13">
        <v>0</v>
      </c>
      <c r="G4" s="13">
        <v>0</v>
      </c>
      <c r="H4" s="13">
        <v>0</v>
      </c>
      <c r="I4" s="8">
        <f>D4+E4+F4+G4+H4</f>
        <v>5</v>
      </c>
      <c r="J4" s="67">
        <f>I4*K2</f>
        <v>799.85</v>
      </c>
      <c r="K4" s="67">
        <v>1000</v>
      </c>
    </row>
    <row r="5" spans="1:11" x14ac:dyDescent="0.2">
      <c r="A5" s="16">
        <v>2</v>
      </c>
      <c r="B5" s="108" t="s">
        <v>72</v>
      </c>
      <c r="C5" s="108" t="s">
        <v>206</v>
      </c>
      <c r="D5" s="13">
        <v>5</v>
      </c>
      <c r="E5" s="13">
        <v>0</v>
      </c>
      <c r="F5" s="13">
        <v>0</v>
      </c>
      <c r="G5" s="13">
        <v>5</v>
      </c>
      <c r="H5" s="13">
        <v>6</v>
      </c>
      <c r="I5" s="8">
        <f>D5+E5+F5+G5+H5</f>
        <v>16</v>
      </c>
      <c r="J5" s="67">
        <f>I5*K2</f>
        <v>2559.52</v>
      </c>
      <c r="K5" s="67">
        <v>2000</v>
      </c>
    </row>
    <row r="6" spans="1:11" ht="22.5" x14ac:dyDescent="0.2">
      <c r="A6" s="16">
        <v>3</v>
      </c>
      <c r="B6" s="108" t="s">
        <v>53</v>
      </c>
      <c r="C6" s="109" t="s">
        <v>254</v>
      </c>
      <c r="D6" s="13">
        <v>5</v>
      </c>
      <c r="E6" s="13">
        <v>0</v>
      </c>
      <c r="F6" s="13">
        <v>1</v>
      </c>
      <c r="G6" s="13">
        <v>5</v>
      </c>
      <c r="H6" s="13">
        <v>2</v>
      </c>
      <c r="I6" s="160">
        <f t="shared" ref="I6" si="0">D6+E6+F6+G6+H6</f>
        <v>13</v>
      </c>
      <c r="J6" s="67">
        <f>I6*K2</f>
        <v>2079.61</v>
      </c>
      <c r="K6" s="67">
        <v>2080</v>
      </c>
    </row>
    <row r="7" spans="1:11" ht="33.75" x14ac:dyDescent="0.2">
      <c r="A7" s="16">
        <v>4</v>
      </c>
      <c r="B7" s="109" t="s">
        <v>207</v>
      </c>
      <c r="C7" s="109" t="s">
        <v>384</v>
      </c>
      <c r="D7" s="13">
        <v>5</v>
      </c>
      <c r="E7" s="13">
        <v>0</v>
      </c>
      <c r="F7" s="13">
        <v>5</v>
      </c>
      <c r="G7" s="13">
        <v>0</v>
      </c>
      <c r="H7" s="13">
        <v>0</v>
      </c>
      <c r="I7" s="8">
        <f t="shared" ref="I7:I8" si="1">D7+E7+F7+G7+H7</f>
        <v>10</v>
      </c>
      <c r="J7" s="67">
        <f>I7*K2</f>
        <v>1599.7</v>
      </c>
      <c r="K7" s="67">
        <v>1600</v>
      </c>
    </row>
    <row r="8" spans="1:11" ht="49.5" customHeight="1" x14ac:dyDescent="0.2">
      <c r="A8" s="16">
        <v>5</v>
      </c>
      <c r="B8" s="109" t="s">
        <v>209</v>
      </c>
      <c r="C8" s="109" t="s">
        <v>210</v>
      </c>
      <c r="D8" s="13">
        <v>5</v>
      </c>
      <c r="E8" s="13">
        <v>0</v>
      </c>
      <c r="F8" s="13">
        <v>5</v>
      </c>
      <c r="G8" s="13">
        <v>5</v>
      </c>
      <c r="H8" s="13">
        <v>1</v>
      </c>
      <c r="I8" s="8">
        <f t="shared" si="1"/>
        <v>16</v>
      </c>
      <c r="J8" s="67">
        <f>I8*K2</f>
        <v>2559.52</v>
      </c>
      <c r="K8" s="67">
        <v>2500</v>
      </c>
    </row>
    <row r="9" spans="1:11" ht="22.5" x14ac:dyDescent="0.2">
      <c r="A9" s="16">
        <v>6</v>
      </c>
      <c r="B9" s="108" t="s">
        <v>213</v>
      </c>
      <c r="C9" s="109" t="s">
        <v>214</v>
      </c>
      <c r="D9" s="13">
        <v>3</v>
      </c>
      <c r="E9" s="13">
        <v>0</v>
      </c>
      <c r="F9" s="13">
        <v>3</v>
      </c>
      <c r="G9" s="13">
        <v>0</v>
      </c>
      <c r="H9" s="13">
        <v>0</v>
      </c>
      <c r="I9" s="8">
        <f t="shared" ref="I9:I31" si="2">D9+E9+F9+G9+H9</f>
        <v>6</v>
      </c>
      <c r="J9" s="67">
        <f>I9*K2</f>
        <v>959.81999999999994</v>
      </c>
      <c r="K9" s="67">
        <v>1000</v>
      </c>
    </row>
    <row r="10" spans="1:11" ht="22.5" x14ac:dyDescent="0.2">
      <c r="A10" s="16">
        <v>7</v>
      </c>
      <c r="B10" s="108" t="s">
        <v>215</v>
      </c>
      <c r="C10" s="108" t="s">
        <v>216</v>
      </c>
      <c r="D10" s="13">
        <v>5</v>
      </c>
      <c r="E10" s="13">
        <v>0</v>
      </c>
      <c r="F10" s="13">
        <v>1</v>
      </c>
      <c r="G10" s="13">
        <v>5</v>
      </c>
      <c r="H10" s="13">
        <v>1</v>
      </c>
      <c r="I10" s="8">
        <f t="shared" si="2"/>
        <v>12</v>
      </c>
      <c r="J10" s="67">
        <f>I10*K2</f>
        <v>1919.6399999999999</v>
      </c>
      <c r="K10" s="67">
        <v>1920</v>
      </c>
    </row>
    <row r="11" spans="1:11" ht="33.75" x14ac:dyDescent="0.2">
      <c r="A11" s="16">
        <v>8</v>
      </c>
      <c r="B11" s="108" t="s">
        <v>257</v>
      </c>
      <c r="C11" s="108" t="s">
        <v>258</v>
      </c>
      <c r="D11" s="13">
        <v>5</v>
      </c>
      <c r="E11" s="13">
        <v>0</v>
      </c>
      <c r="F11" s="13">
        <v>1</v>
      </c>
      <c r="G11" s="13">
        <v>0</v>
      </c>
      <c r="H11" s="13">
        <v>2</v>
      </c>
      <c r="I11" s="160">
        <f t="shared" ref="I11" si="3">D11+E11+F11+G11+H11</f>
        <v>8</v>
      </c>
      <c r="J11" s="67">
        <f>I11*K2</f>
        <v>1279.76</v>
      </c>
      <c r="K11" s="67">
        <v>1280</v>
      </c>
    </row>
    <row r="12" spans="1:11" ht="22.5" x14ac:dyDescent="0.2">
      <c r="A12" s="16">
        <v>9</v>
      </c>
      <c r="B12" s="108" t="s">
        <v>217</v>
      </c>
      <c r="C12" s="108" t="s">
        <v>218</v>
      </c>
      <c r="D12" s="13">
        <v>1</v>
      </c>
      <c r="E12" s="13">
        <v>0</v>
      </c>
      <c r="F12" s="13">
        <v>0</v>
      </c>
      <c r="G12" s="13">
        <v>5</v>
      </c>
      <c r="H12" s="13">
        <v>0</v>
      </c>
      <c r="I12" s="8">
        <f t="shared" si="2"/>
        <v>6</v>
      </c>
      <c r="J12" s="67">
        <f>I12*K2</f>
        <v>959.81999999999994</v>
      </c>
      <c r="K12" s="67">
        <v>1000</v>
      </c>
    </row>
    <row r="13" spans="1:11" x14ac:dyDescent="0.2">
      <c r="A13" s="16">
        <v>10</v>
      </c>
      <c r="B13" s="108" t="s">
        <v>219</v>
      </c>
      <c r="C13" s="108" t="s">
        <v>220</v>
      </c>
      <c r="D13" s="13">
        <v>5</v>
      </c>
      <c r="E13" s="13">
        <v>0</v>
      </c>
      <c r="F13" s="13">
        <v>5</v>
      </c>
      <c r="G13" s="13">
        <v>5</v>
      </c>
      <c r="H13" s="13">
        <v>10</v>
      </c>
      <c r="I13" s="8">
        <f t="shared" si="2"/>
        <v>25</v>
      </c>
      <c r="J13" s="67">
        <f>I13*K2</f>
        <v>3999.25</v>
      </c>
      <c r="K13" s="67">
        <v>3000</v>
      </c>
    </row>
    <row r="14" spans="1:11" ht="22.5" x14ac:dyDescent="0.2">
      <c r="A14" s="16">
        <v>11</v>
      </c>
      <c r="B14" s="108" t="s">
        <v>221</v>
      </c>
      <c r="C14" s="108" t="s">
        <v>222</v>
      </c>
      <c r="D14" s="13">
        <v>4</v>
      </c>
      <c r="E14" s="13">
        <v>0</v>
      </c>
      <c r="F14" s="13">
        <v>0</v>
      </c>
      <c r="G14" s="13">
        <v>5</v>
      </c>
      <c r="H14" s="13">
        <v>1</v>
      </c>
      <c r="I14" s="8">
        <f t="shared" si="2"/>
        <v>10</v>
      </c>
      <c r="J14" s="67">
        <f>I14*K2</f>
        <v>1599.7</v>
      </c>
      <c r="K14" s="67">
        <v>1600</v>
      </c>
    </row>
    <row r="15" spans="1:11" ht="22.5" x14ac:dyDescent="0.2">
      <c r="A15" s="16">
        <v>12</v>
      </c>
      <c r="B15" s="108" t="s">
        <v>223</v>
      </c>
      <c r="C15" s="108" t="s">
        <v>224</v>
      </c>
      <c r="D15" s="13">
        <v>4</v>
      </c>
      <c r="E15" s="13">
        <v>0</v>
      </c>
      <c r="F15" s="13">
        <v>1</v>
      </c>
      <c r="G15" s="13">
        <v>5</v>
      </c>
      <c r="H15" s="13">
        <v>2</v>
      </c>
      <c r="I15" s="8">
        <f t="shared" si="2"/>
        <v>12</v>
      </c>
      <c r="J15" s="67">
        <f>I15*K2</f>
        <v>1919.6399999999999</v>
      </c>
      <c r="K15" s="67">
        <v>1920</v>
      </c>
    </row>
    <row r="16" spans="1:11" ht="33.75" x14ac:dyDescent="0.2">
      <c r="A16" s="16">
        <v>13</v>
      </c>
      <c r="B16" s="108" t="s">
        <v>225</v>
      </c>
      <c r="C16" s="111" t="s">
        <v>226</v>
      </c>
      <c r="D16" s="13">
        <v>5</v>
      </c>
      <c r="E16" s="13">
        <v>0</v>
      </c>
      <c r="F16" s="13">
        <v>0</v>
      </c>
      <c r="G16" s="13">
        <v>0</v>
      </c>
      <c r="H16" s="13">
        <v>6</v>
      </c>
      <c r="I16" s="8">
        <f t="shared" si="2"/>
        <v>11</v>
      </c>
      <c r="J16" s="67">
        <f>I16*K2</f>
        <v>1759.67</v>
      </c>
      <c r="K16" s="67">
        <f>2000-64-80</f>
        <v>1856</v>
      </c>
    </row>
    <row r="17" spans="1:14" ht="66.75" customHeight="1" x14ac:dyDescent="0.2">
      <c r="A17" s="16">
        <v>14</v>
      </c>
      <c r="B17" s="108" t="s">
        <v>154</v>
      </c>
      <c r="C17" s="108" t="s">
        <v>227</v>
      </c>
      <c r="D17" s="13">
        <v>5</v>
      </c>
      <c r="E17" s="13">
        <v>0</v>
      </c>
      <c r="F17" s="13">
        <v>3</v>
      </c>
      <c r="G17" s="13">
        <v>5</v>
      </c>
      <c r="H17" s="13">
        <v>10</v>
      </c>
      <c r="I17" s="8">
        <f t="shared" si="2"/>
        <v>23</v>
      </c>
      <c r="J17" s="67">
        <f>I17*K2</f>
        <v>3679.31</v>
      </c>
      <c r="K17" s="67">
        <v>3000</v>
      </c>
    </row>
    <row r="18" spans="1:14" ht="27" customHeight="1" x14ac:dyDescent="0.2">
      <c r="A18" s="16">
        <v>15</v>
      </c>
      <c r="B18" s="108" t="s">
        <v>228</v>
      </c>
      <c r="C18" s="113" t="s">
        <v>73</v>
      </c>
      <c r="D18" s="13">
        <v>5</v>
      </c>
      <c r="E18" s="13">
        <v>0</v>
      </c>
      <c r="F18" s="13">
        <v>2</v>
      </c>
      <c r="G18" s="13">
        <v>5</v>
      </c>
      <c r="H18" s="13">
        <v>3</v>
      </c>
      <c r="I18" s="8">
        <f t="shared" si="2"/>
        <v>15</v>
      </c>
      <c r="J18" s="67">
        <f>I18*K2</f>
        <v>2399.5500000000002</v>
      </c>
      <c r="K18" s="67">
        <v>2400</v>
      </c>
    </row>
    <row r="19" spans="1:14" ht="28.5" customHeight="1" x14ac:dyDescent="0.2">
      <c r="A19" s="16">
        <v>16</v>
      </c>
      <c r="B19" s="108" t="s">
        <v>229</v>
      </c>
      <c r="C19" s="108" t="s">
        <v>230</v>
      </c>
      <c r="D19" s="13">
        <v>5</v>
      </c>
      <c r="E19" s="13">
        <v>0</v>
      </c>
      <c r="F19" s="13">
        <v>0</v>
      </c>
      <c r="G19" s="13">
        <v>0</v>
      </c>
      <c r="H19" s="13">
        <v>0</v>
      </c>
      <c r="I19" s="8">
        <f t="shared" si="2"/>
        <v>5</v>
      </c>
      <c r="J19" s="67">
        <f>I19*K2</f>
        <v>799.85</v>
      </c>
      <c r="K19" s="67">
        <v>1000</v>
      </c>
    </row>
    <row r="20" spans="1:14" x14ac:dyDescent="0.2">
      <c r="A20" s="16">
        <v>17</v>
      </c>
      <c r="B20" s="108" t="s">
        <v>231</v>
      </c>
      <c r="C20" s="108" t="s">
        <v>232</v>
      </c>
      <c r="D20" s="13">
        <v>3</v>
      </c>
      <c r="E20" s="13">
        <v>0</v>
      </c>
      <c r="F20" s="13">
        <v>5</v>
      </c>
      <c r="G20" s="13">
        <v>0</v>
      </c>
      <c r="H20" s="13">
        <v>2</v>
      </c>
      <c r="I20" s="8">
        <f t="shared" si="2"/>
        <v>10</v>
      </c>
      <c r="J20" s="67">
        <f>I20*K2</f>
        <v>1599.7</v>
      </c>
      <c r="K20" s="67">
        <v>1600</v>
      </c>
    </row>
    <row r="21" spans="1:14" ht="30.75" customHeight="1" x14ac:dyDescent="0.2">
      <c r="A21" s="16">
        <v>18</v>
      </c>
      <c r="B21" s="108" t="s">
        <v>233</v>
      </c>
      <c r="C21" s="108" t="s">
        <v>234</v>
      </c>
      <c r="D21" s="13">
        <v>5</v>
      </c>
      <c r="E21" s="13">
        <v>0</v>
      </c>
      <c r="F21" s="13">
        <v>2</v>
      </c>
      <c r="G21" s="13">
        <v>5</v>
      </c>
      <c r="H21" s="13">
        <v>0</v>
      </c>
      <c r="I21" s="8">
        <f t="shared" si="2"/>
        <v>12</v>
      </c>
      <c r="J21" s="67">
        <f>I21*K2</f>
        <v>1919.6399999999999</v>
      </c>
      <c r="K21" s="67">
        <v>1920</v>
      </c>
    </row>
    <row r="22" spans="1:14" ht="33.75" x14ac:dyDescent="0.2">
      <c r="A22" s="16">
        <v>19</v>
      </c>
      <c r="B22" s="108" t="s">
        <v>261</v>
      </c>
      <c r="C22" s="108" t="s">
        <v>262</v>
      </c>
      <c r="D22" s="13">
        <v>5</v>
      </c>
      <c r="E22" s="13">
        <v>0</v>
      </c>
      <c r="F22" s="13">
        <v>5</v>
      </c>
      <c r="G22" s="13">
        <v>5</v>
      </c>
      <c r="H22" s="13">
        <v>2</v>
      </c>
      <c r="I22" s="160">
        <f t="shared" ref="I22" si="4">D22+E22+F22+G22+H22</f>
        <v>17</v>
      </c>
      <c r="J22" s="67">
        <f>I22*K2</f>
        <v>2719.49</v>
      </c>
      <c r="K22" s="67">
        <v>2720</v>
      </c>
    </row>
    <row r="23" spans="1:14" ht="22.5" x14ac:dyDescent="0.2">
      <c r="A23" s="16">
        <v>20</v>
      </c>
      <c r="B23" s="108" t="s">
        <v>70</v>
      </c>
      <c r="C23" s="108" t="s">
        <v>235</v>
      </c>
      <c r="D23" s="13">
        <v>5</v>
      </c>
      <c r="E23" s="13">
        <v>0</v>
      </c>
      <c r="F23" s="13">
        <v>5</v>
      </c>
      <c r="G23" s="13">
        <v>0</v>
      </c>
      <c r="H23" s="13">
        <v>0</v>
      </c>
      <c r="I23" s="8">
        <f t="shared" si="2"/>
        <v>10</v>
      </c>
      <c r="J23" s="67">
        <f>I23*K2</f>
        <v>1599.7</v>
      </c>
      <c r="K23" s="67">
        <v>1600</v>
      </c>
    </row>
    <row r="24" spans="1:14" ht="39" customHeight="1" x14ac:dyDescent="0.2">
      <c r="A24" s="16">
        <v>21</v>
      </c>
      <c r="B24" s="108" t="s">
        <v>236</v>
      </c>
      <c r="C24" s="108" t="s">
        <v>237</v>
      </c>
      <c r="D24" s="13">
        <v>5</v>
      </c>
      <c r="E24" s="13">
        <v>0</v>
      </c>
      <c r="F24" s="13">
        <v>0</v>
      </c>
      <c r="G24" s="13">
        <v>0</v>
      </c>
      <c r="H24" s="13">
        <v>0</v>
      </c>
      <c r="I24" s="8">
        <f t="shared" si="2"/>
        <v>5</v>
      </c>
      <c r="J24" s="67">
        <f>I24*K2</f>
        <v>799.85</v>
      </c>
      <c r="K24" s="67">
        <v>1000</v>
      </c>
    </row>
    <row r="25" spans="1:14" ht="33.75" x14ac:dyDescent="0.2">
      <c r="A25" s="16">
        <v>22</v>
      </c>
      <c r="B25" s="108" t="s">
        <v>238</v>
      </c>
      <c r="C25" s="108" t="s">
        <v>239</v>
      </c>
      <c r="D25" s="13">
        <v>5</v>
      </c>
      <c r="E25" s="13">
        <v>0</v>
      </c>
      <c r="F25" s="13">
        <v>1</v>
      </c>
      <c r="G25" s="13">
        <v>5</v>
      </c>
      <c r="H25" s="13">
        <v>3</v>
      </c>
      <c r="I25" s="8">
        <f t="shared" si="2"/>
        <v>14</v>
      </c>
      <c r="J25" s="67">
        <f>I25*K2</f>
        <v>2239.58</v>
      </c>
      <c r="K25" s="67">
        <v>2240</v>
      </c>
    </row>
    <row r="26" spans="1:14" ht="28.5" customHeight="1" x14ac:dyDescent="0.2">
      <c r="A26" s="16">
        <v>23</v>
      </c>
      <c r="B26" s="108" t="s">
        <v>240</v>
      </c>
      <c r="C26" s="114" t="s">
        <v>241</v>
      </c>
      <c r="D26" s="13">
        <v>5</v>
      </c>
      <c r="E26" s="13">
        <v>0</v>
      </c>
      <c r="F26" s="13">
        <v>0</v>
      </c>
      <c r="G26" s="13">
        <v>5</v>
      </c>
      <c r="H26" s="13">
        <v>5</v>
      </c>
      <c r="I26" s="8">
        <f t="shared" si="2"/>
        <v>15</v>
      </c>
      <c r="J26" s="67">
        <f>I26*K2</f>
        <v>2399.5500000000002</v>
      </c>
      <c r="K26" s="67">
        <v>2400</v>
      </c>
    </row>
    <row r="27" spans="1:14" ht="33.75" x14ac:dyDescent="0.2">
      <c r="A27" s="16">
        <v>24</v>
      </c>
      <c r="B27" s="108" t="s">
        <v>242</v>
      </c>
      <c r="C27" s="114" t="s">
        <v>243</v>
      </c>
      <c r="D27" s="13">
        <v>5</v>
      </c>
      <c r="E27" s="13">
        <v>0</v>
      </c>
      <c r="F27" s="13">
        <v>1</v>
      </c>
      <c r="G27" s="13">
        <v>5</v>
      </c>
      <c r="H27" s="13">
        <v>3</v>
      </c>
      <c r="I27" s="8">
        <f t="shared" si="2"/>
        <v>14</v>
      </c>
      <c r="J27" s="67">
        <f>I27*K2</f>
        <v>2239.58</v>
      </c>
      <c r="K27" s="67">
        <v>2000</v>
      </c>
    </row>
    <row r="28" spans="1:14" ht="40.5" customHeight="1" x14ac:dyDescent="0.2">
      <c r="A28" s="16">
        <v>25</v>
      </c>
      <c r="B28" s="108" t="s">
        <v>244</v>
      </c>
      <c r="C28" s="109" t="s">
        <v>245</v>
      </c>
      <c r="D28" s="13">
        <v>5</v>
      </c>
      <c r="E28" s="13">
        <v>0</v>
      </c>
      <c r="F28" s="13">
        <v>0</v>
      </c>
      <c r="G28" s="13">
        <v>0</v>
      </c>
      <c r="H28" s="13">
        <v>3</v>
      </c>
      <c r="I28" s="8">
        <f t="shared" si="2"/>
        <v>8</v>
      </c>
      <c r="J28" s="67">
        <f>I28*K2</f>
        <v>1279.76</v>
      </c>
      <c r="K28" s="67">
        <v>1280</v>
      </c>
    </row>
    <row r="29" spans="1:14" ht="27.75" customHeight="1" x14ac:dyDescent="0.2">
      <c r="A29" s="16">
        <v>26</v>
      </c>
      <c r="B29" s="108" t="s">
        <v>246</v>
      </c>
      <c r="C29" s="109" t="s">
        <v>247</v>
      </c>
      <c r="D29" s="13">
        <v>5</v>
      </c>
      <c r="E29" s="13">
        <v>0</v>
      </c>
      <c r="F29" s="13">
        <v>1</v>
      </c>
      <c r="G29" s="13">
        <v>5</v>
      </c>
      <c r="H29" s="13">
        <v>2</v>
      </c>
      <c r="I29" s="8">
        <f t="shared" si="2"/>
        <v>13</v>
      </c>
      <c r="J29" s="67">
        <f>I29*K2</f>
        <v>2079.61</v>
      </c>
      <c r="K29" s="67">
        <v>2000</v>
      </c>
    </row>
    <row r="30" spans="1:14" ht="33.75" x14ac:dyDescent="0.2">
      <c r="A30" s="16">
        <v>27</v>
      </c>
      <c r="B30" s="108" t="s">
        <v>248</v>
      </c>
      <c r="C30" s="109" t="s">
        <v>249</v>
      </c>
      <c r="D30" s="13">
        <v>5</v>
      </c>
      <c r="E30" s="13">
        <v>0</v>
      </c>
      <c r="F30" s="13">
        <v>0</v>
      </c>
      <c r="G30" s="13">
        <v>0</v>
      </c>
      <c r="H30" s="13">
        <v>0</v>
      </c>
      <c r="I30" s="8">
        <f t="shared" si="2"/>
        <v>5</v>
      </c>
      <c r="J30" s="67">
        <f>I30*K2</f>
        <v>799.85</v>
      </c>
      <c r="K30" s="67">
        <v>1000</v>
      </c>
    </row>
    <row r="31" spans="1:14" x14ac:dyDescent="0.2">
      <c r="A31" s="16">
        <v>28</v>
      </c>
      <c r="B31" s="108" t="s">
        <v>71</v>
      </c>
      <c r="C31" s="109" t="s">
        <v>265</v>
      </c>
      <c r="D31" s="13">
        <v>5</v>
      </c>
      <c r="E31" s="13">
        <v>0</v>
      </c>
      <c r="F31" s="13">
        <v>2</v>
      </c>
      <c r="G31" s="13">
        <v>0</v>
      </c>
      <c r="H31" s="13">
        <v>0</v>
      </c>
      <c r="I31" s="158">
        <f t="shared" si="2"/>
        <v>7</v>
      </c>
      <c r="J31" s="67">
        <f>I31*K2</f>
        <v>1119.79</v>
      </c>
      <c r="K31" s="67">
        <v>1000</v>
      </c>
    </row>
    <row r="32" spans="1:14" ht="21" customHeight="1" x14ac:dyDescent="0.2">
      <c r="A32" s="101"/>
      <c r="B32" s="14"/>
      <c r="C32" s="14"/>
      <c r="D32" s="14"/>
      <c r="E32" s="14"/>
      <c r="F32" s="14"/>
      <c r="G32" s="14"/>
      <c r="H32" s="14"/>
      <c r="I32" s="101">
        <f>SUM(I4:I31)</f>
        <v>323</v>
      </c>
      <c r="J32" s="68">
        <f>SUM(J4:J31)</f>
        <v>51670.310000000005</v>
      </c>
      <c r="K32" s="68">
        <f>SUM(K4:K31)</f>
        <v>49916</v>
      </c>
      <c r="L32" s="59"/>
      <c r="N32" s="59"/>
    </row>
    <row r="33" spans="1:15" x14ac:dyDescent="0.2">
      <c r="A33" s="191" t="s">
        <v>22</v>
      </c>
      <c r="B33" s="191"/>
      <c r="C33" s="191"/>
      <c r="D33" s="191"/>
      <c r="E33" s="191"/>
      <c r="F33" s="191"/>
      <c r="G33" s="191"/>
      <c r="H33" s="191"/>
      <c r="I33" s="191"/>
    </row>
    <row r="34" spans="1:15" ht="111.75" customHeight="1" x14ac:dyDescent="0.2">
      <c r="A34" s="8" t="s">
        <v>13</v>
      </c>
      <c r="B34" s="9" t="s">
        <v>1</v>
      </c>
      <c r="C34" s="9" t="s">
        <v>16</v>
      </c>
      <c r="D34" s="10" t="s">
        <v>18</v>
      </c>
      <c r="E34" s="10" t="s">
        <v>19</v>
      </c>
      <c r="F34" s="10" t="s">
        <v>20</v>
      </c>
      <c r="G34" s="10" t="s">
        <v>23</v>
      </c>
      <c r="H34" s="10" t="s">
        <v>24</v>
      </c>
      <c r="I34" s="10" t="s">
        <v>25</v>
      </c>
      <c r="J34" s="98" t="s">
        <v>14</v>
      </c>
      <c r="K34" s="63" t="s">
        <v>104</v>
      </c>
      <c r="L34" s="63" t="s">
        <v>60</v>
      </c>
    </row>
    <row r="35" spans="1:15" ht="39.75" customHeight="1" x14ac:dyDescent="0.2">
      <c r="A35" s="16">
        <v>1</v>
      </c>
      <c r="B35" s="108" t="s">
        <v>250</v>
      </c>
      <c r="C35" s="108" t="s">
        <v>251</v>
      </c>
      <c r="D35" s="13">
        <v>5</v>
      </c>
      <c r="E35" s="13">
        <v>0</v>
      </c>
      <c r="F35" s="13">
        <v>0</v>
      </c>
      <c r="G35" s="13">
        <v>0</v>
      </c>
      <c r="H35" s="13">
        <v>0</v>
      </c>
      <c r="I35" s="8">
        <v>0</v>
      </c>
      <c r="J35" s="99">
        <f>D35+E35+F35+G35+H35+I35</f>
        <v>5</v>
      </c>
      <c r="K35" s="67">
        <f>J35*K2</f>
        <v>799.85</v>
      </c>
      <c r="L35" s="67">
        <v>1500</v>
      </c>
    </row>
    <row r="36" spans="1:15" ht="27.75" customHeight="1" x14ac:dyDescent="0.2">
      <c r="A36" s="16">
        <v>2</v>
      </c>
      <c r="B36" s="115" t="s">
        <v>252</v>
      </c>
      <c r="C36" s="115" t="s">
        <v>253</v>
      </c>
      <c r="D36" s="13">
        <v>5</v>
      </c>
      <c r="E36" s="13">
        <v>2</v>
      </c>
      <c r="F36" s="13">
        <v>0</v>
      </c>
      <c r="G36" s="13">
        <v>0</v>
      </c>
      <c r="H36" s="13">
        <v>3</v>
      </c>
      <c r="I36" s="8">
        <v>0</v>
      </c>
      <c r="J36" s="99">
        <f t="shared" ref="J36:J39" si="5">D36+E36+F36+G36+H36+I36</f>
        <v>10</v>
      </c>
      <c r="K36" s="67">
        <f>J36*K2</f>
        <v>1599.7</v>
      </c>
      <c r="L36" s="67">
        <v>1450</v>
      </c>
    </row>
    <row r="37" spans="1:15" ht="29.25" customHeight="1" x14ac:dyDescent="0.2">
      <c r="A37" s="16">
        <v>3</v>
      </c>
      <c r="B37" s="109" t="s">
        <v>255</v>
      </c>
      <c r="C37" s="109" t="s">
        <v>256</v>
      </c>
      <c r="D37" s="13">
        <v>5</v>
      </c>
      <c r="E37" s="13">
        <v>0</v>
      </c>
      <c r="F37" s="13">
        <v>10</v>
      </c>
      <c r="G37" s="13">
        <v>2</v>
      </c>
      <c r="H37" s="13">
        <v>3</v>
      </c>
      <c r="I37" s="69">
        <v>5</v>
      </c>
      <c r="J37" s="99">
        <f t="shared" ref="J37" si="6">D37+E37+F37+G37+H37+I37</f>
        <v>25</v>
      </c>
      <c r="K37" s="67">
        <f>J37*K2</f>
        <v>3999.25</v>
      </c>
      <c r="L37" s="67">
        <v>2000</v>
      </c>
    </row>
    <row r="38" spans="1:15" ht="33.75" x14ac:dyDescent="0.2">
      <c r="A38" s="16">
        <v>4</v>
      </c>
      <c r="B38" s="108" t="s">
        <v>259</v>
      </c>
      <c r="C38" s="113" t="s">
        <v>260</v>
      </c>
      <c r="D38" s="13">
        <v>5</v>
      </c>
      <c r="E38" s="13">
        <v>0</v>
      </c>
      <c r="F38" s="13">
        <v>0</v>
      </c>
      <c r="G38" s="13">
        <v>5</v>
      </c>
      <c r="H38" s="13">
        <v>1</v>
      </c>
      <c r="I38" s="8">
        <v>2</v>
      </c>
      <c r="J38" s="99">
        <f t="shared" si="5"/>
        <v>13</v>
      </c>
      <c r="K38" s="67">
        <f>J38*K2</f>
        <v>2079.61</v>
      </c>
      <c r="L38" s="67">
        <v>1500</v>
      </c>
    </row>
    <row r="39" spans="1:15" x14ac:dyDescent="0.2">
      <c r="A39" s="16">
        <v>5</v>
      </c>
      <c r="B39" s="108" t="s">
        <v>263</v>
      </c>
      <c r="C39" s="109" t="s">
        <v>264</v>
      </c>
      <c r="D39" s="13">
        <v>5</v>
      </c>
      <c r="E39" s="13">
        <v>0</v>
      </c>
      <c r="F39" s="13">
        <v>0</v>
      </c>
      <c r="G39" s="13">
        <v>0</v>
      </c>
      <c r="H39" s="13">
        <v>0</v>
      </c>
      <c r="I39" s="8">
        <v>1</v>
      </c>
      <c r="J39" s="99">
        <f t="shared" si="5"/>
        <v>6</v>
      </c>
      <c r="K39" s="67">
        <f>J39*K2</f>
        <v>959.81999999999994</v>
      </c>
      <c r="L39" s="67">
        <v>1000</v>
      </c>
    </row>
    <row r="40" spans="1:15" x14ac:dyDescent="0.2">
      <c r="J40" s="169">
        <f>SUM(J35:J39)</f>
        <v>59</v>
      </c>
      <c r="K40" s="167">
        <f>SUM(K35:K39)</f>
        <v>9438.23</v>
      </c>
      <c r="L40" s="167">
        <f>SUM(L35:L39)</f>
        <v>7450</v>
      </c>
      <c r="N40" s="59"/>
      <c r="O40" s="59"/>
    </row>
    <row r="41" spans="1:15" x14ac:dyDescent="0.2">
      <c r="A41" s="190" t="s">
        <v>34</v>
      </c>
      <c r="B41" s="190"/>
      <c r="C41" s="190"/>
      <c r="D41" s="190"/>
      <c r="E41" s="190"/>
      <c r="F41" s="190"/>
      <c r="G41" s="190"/>
      <c r="H41" s="190"/>
      <c r="I41" s="190"/>
      <c r="J41" s="190"/>
    </row>
    <row r="42" spans="1:15" ht="96.75" customHeight="1" x14ac:dyDescent="0.2">
      <c r="A42" s="8" t="s">
        <v>13</v>
      </c>
      <c r="B42" s="9" t="s">
        <v>1</v>
      </c>
      <c r="C42" s="9" t="s">
        <v>16</v>
      </c>
      <c r="D42" s="203" t="s">
        <v>35</v>
      </c>
      <c r="E42" s="204"/>
      <c r="F42" s="204"/>
      <c r="G42" s="204"/>
      <c r="H42" s="204"/>
      <c r="I42" s="205"/>
      <c r="J42" s="98" t="s">
        <v>14</v>
      </c>
      <c r="K42" s="63" t="s">
        <v>104</v>
      </c>
      <c r="L42" s="63" t="s">
        <v>60</v>
      </c>
    </row>
    <row r="43" spans="1:15" ht="9.75" customHeight="1" x14ac:dyDescent="0.2">
      <c r="A43" s="8"/>
      <c r="B43" s="9"/>
      <c r="C43" s="9"/>
      <c r="D43" s="17"/>
      <c r="E43" s="17"/>
      <c r="F43" s="17"/>
      <c r="G43" s="17"/>
      <c r="H43" s="17"/>
      <c r="I43" s="17"/>
      <c r="J43" s="98"/>
      <c r="K43" s="63"/>
      <c r="L43" s="63"/>
    </row>
    <row r="44" spans="1:15" ht="8.25" customHeight="1" x14ac:dyDescent="0.2"/>
    <row r="45" spans="1:15" ht="16.5" customHeight="1" x14ac:dyDescent="0.2">
      <c r="B45" s="186" t="s">
        <v>378</v>
      </c>
      <c r="C45" s="186"/>
      <c r="D45" s="186"/>
      <c r="E45" s="186"/>
      <c r="H45" s="7" t="s">
        <v>77</v>
      </c>
    </row>
    <row r="46" spans="1:15" ht="24" customHeight="1" x14ac:dyDescent="0.2">
      <c r="B46" s="186"/>
      <c r="C46" s="186"/>
      <c r="D46" s="186"/>
      <c r="E46" s="186"/>
      <c r="H46" s="36" t="s">
        <v>320</v>
      </c>
      <c r="I46" s="7"/>
    </row>
    <row r="47" spans="1:15" ht="29.25" customHeight="1" x14ac:dyDescent="0.2">
      <c r="B47" s="186"/>
      <c r="C47" s="186"/>
      <c r="D47" s="186"/>
      <c r="E47" s="186"/>
      <c r="H47" s="36" t="s">
        <v>78</v>
      </c>
      <c r="I47" s="7"/>
    </row>
    <row r="48" spans="1:15" ht="18.75" customHeight="1" x14ac:dyDescent="0.2">
      <c r="H48" s="36" t="s">
        <v>321</v>
      </c>
      <c r="I48" s="7"/>
    </row>
    <row r="49" spans="2:9" ht="22.5" customHeight="1" x14ac:dyDescent="0.2">
      <c r="H49" s="36" t="s">
        <v>322</v>
      </c>
      <c r="I49" s="7"/>
    </row>
    <row r="50" spans="2:9" ht="21.75" customHeight="1" x14ac:dyDescent="0.2">
      <c r="H50" s="36" t="s">
        <v>323</v>
      </c>
      <c r="I50" s="7"/>
    </row>
    <row r="51" spans="2:9" ht="20.25" customHeight="1" x14ac:dyDescent="0.2">
      <c r="B51" s="26" t="s">
        <v>368</v>
      </c>
      <c r="H51" s="36" t="s">
        <v>324</v>
      </c>
      <c r="I51" s="7"/>
    </row>
    <row r="52" spans="2:9" ht="21" customHeight="1" x14ac:dyDescent="0.2">
      <c r="H52" s="36" t="s">
        <v>325</v>
      </c>
      <c r="I52" s="7"/>
    </row>
    <row r="53" spans="2:9" ht="16.5" customHeight="1" x14ac:dyDescent="0.2">
      <c r="I53" s="7"/>
    </row>
    <row r="54" spans="2:9" ht="16.5" customHeight="1" x14ac:dyDescent="0.2">
      <c r="I54" s="7"/>
    </row>
    <row r="55" spans="2:9" ht="16.5" customHeight="1" x14ac:dyDescent="0.2">
      <c r="I55" s="7"/>
    </row>
  </sheetData>
  <mergeCells count="7">
    <mergeCell ref="A1:I1"/>
    <mergeCell ref="J1:K1"/>
    <mergeCell ref="B45:E47"/>
    <mergeCell ref="A2:I2"/>
    <mergeCell ref="A33:I33"/>
    <mergeCell ref="A41:J41"/>
    <mergeCell ref="D42:I42"/>
  </mergeCells>
  <pageMargins left="0.11811023622047245" right="0.11811023622047245" top="0.15748031496062992" bottom="0.15748031496062992" header="0.11811023622047245" footer="0.1181102362204724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16" workbookViewId="0">
      <selection activeCell="P30" sqref="P30"/>
    </sheetView>
  </sheetViews>
  <sheetFormatPr defaultRowHeight="11.25" x14ac:dyDescent="0.2"/>
  <cols>
    <col min="1" max="1" width="6" style="7" customWidth="1"/>
    <col min="2" max="2" width="28" style="7" customWidth="1"/>
    <col min="3" max="3" width="25.85546875" style="7" customWidth="1"/>
    <col min="4" max="4" width="8.42578125" style="7" customWidth="1"/>
    <col min="5" max="5" width="7" style="7" customWidth="1"/>
    <col min="6" max="6" width="12.85546875" style="7" customWidth="1"/>
    <col min="7" max="8" width="9.140625" style="7"/>
    <col min="9" max="9" width="9.140625" style="12"/>
    <col min="10" max="11" width="9.140625" style="59"/>
    <col min="12" max="16384" width="9.140625" style="7"/>
  </cols>
  <sheetData>
    <row r="1" spans="1:12" x14ac:dyDescent="0.2">
      <c r="A1" s="191" t="s">
        <v>30</v>
      </c>
      <c r="B1" s="191"/>
      <c r="C1" s="191"/>
      <c r="D1" s="191"/>
      <c r="E1" s="191"/>
      <c r="F1" s="191"/>
      <c r="G1" s="191"/>
      <c r="H1" s="191"/>
      <c r="I1" s="191"/>
      <c r="J1" s="59" t="s">
        <v>369</v>
      </c>
      <c r="L1" s="7">
        <v>159.97</v>
      </c>
    </row>
    <row r="2" spans="1:12" ht="95.25" x14ac:dyDescent="0.2">
      <c r="A2" s="8" t="s">
        <v>13</v>
      </c>
      <c r="B2" s="9" t="s">
        <v>1</v>
      </c>
      <c r="C2" s="9" t="s">
        <v>16</v>
      </c>
      <c r="D2" s="10" t="s">
        <v>18</v>
      </c>
      <c r="E2" s="10" t="s">
        <v>26</v>
      </c>
      <c r="F2" s="10" t="s">
        <v>27</v>
      </c>
      <c r="G2" s="10" t="s">
        <v>28</v>
      </c>
      <c r="H2" s="10" t="s">
        <v>29</v>
      </c>
      <c r="I2" s="11" t="s">
        <v>14</v>
      </c>
      <c r="J2" s="63" t="s">
        <v>104</v>
      </c>
      <c r="K2" s="63" t="s">
        <v>60</v>
      </c>
    </row>
    <row r="3" spans="1:12" ht="22.5" x14ac:dyDescent="0.2">
      <c r="A3" s="8">
        <v>1</v>
      </c>
      <c r="B3" s="108" t="s">
        <v>61</v>
      </c>
      <c r="C3" s="108" t="s">
        <v>266</v>
      </c>
      <c r="D3" s="13">
        <v>2</v>
      </c>
      <c r="E3" s="13">
        <v>10</v>
      </c>
      <c r="F3" s="13">
        <v>5</v>
      </c>
      <c r="G3" s="13">
        <v>4</v>
      </c>
      <c r="H3" s="13">
        <v>0</v>
      </c>
      <c r="I3" s="19">
        <f>D3+E3+F3+G3+H3</f>
        <v>21</v>
      </c>
      <c r="J3" s="67">
        <f>I3*L1</f>
        <v>3359.37</v>
      </c>
      <c r="K3" s="67">
        <v>2000</v>
      </c>
    </row>
    <row r="4" spans="1:12" ht="33.75" x14ac:dyDescent="0.2">
      <c r="A4" s="8">
        <v>2</v>
      </c>
      <c r="B4" s="108" t="s">
        <v>267</v>
      </c>
      <c r="C4" s="116" t="s">
        <v>268</v>
      </c>
      <c r="D4" s="13">
        <v>3</v>
      </c>
      <c r="E4" s="13">
        <v>10</v>
      </c>
      <c r="F4" s="13">
        <v>0</v>
      </c>
      <c r="G4" s="13">
        <v>0</v>
      </c>
      <c r="H4" s="13">
        <v>0</v>
      </c>
      <c r="I4" s="19">
        <f t="shared" ref="I4:I34" si="0">D4+E4+F4+G4+H4</f>
        <v>13</v>
      </c>
      <c r="J4" s="67">
        <f>I4*L1</f>
        <v>2079.61</v>
      </c>
      <c r="K4" s="67">
        <v>1500</v>
      </c>
    </row>
    <row r="5" spans="1:12" ht="45" x14ac:dyDescent="0.2">
      <c r="A5" s="8">
        <v>3</v>
      </c>
      <c r="B5" s="108" t="s">
        <v>269</v>
      </c>
      <c r="C5" s="108" t="s">
        <v>270</v>
      </c>
      <c r="D5" s="13">
        <v>5</v>
      </c>
      <c r="E5" s="13">
        <v>5</v>
      </c>
      <c r="F5" s="13">
        <v>0</v>
      </c>
      <c r="G5" s="13">
        <v>0</v>
      </c>
      <c r="H5" s="13">
        <v>0</v>
      </c>
      <c r="I5" s="19">
        <f t="shared" si="0"/>
        <v>10</v>
      </c>
      <c r="J5" s="67">
        <f>I5*L1</f>
        <v>1599.7</v>
      </c>
      <c r="K5" s="67">
        <v>1500</v>
      </c>
    </row>
    <row r="6" spans="1:12" ht="22.5" x14ac:dyDescent="0.2">
      <c r="A6" s="8">
        <v>4</v>
      </c>
      <c r="B6" s="108" t="s">
        <v>144</v>
      </c>
      <c r="C6" s="109" t="s">
        <v>271</v>
      </c>
      <c r="D6" s="13">
        <v>5</v>
      </c>
      <c r="E6" s="13">
        <v>10</v>
      </c>
      <c r="F6" s="13">
        <v>5</v>
      </c>
      <c r="G6" s="13">
        <v>10</v>
      </c>
      <c r="H6" s="13">
        <v>3</v>
      </c>
      <c r="I6" s="19">
        <f t="shared" si="0"/>
        <v>33</v>
      </c>
      <c r="J6" s="67">
        <f>I6*L1</f>
        <v>5279.01</v>
      </c>
      <c r="K6" s="67">
        <v>4000</v>
      </c>
    </row>
    <row r="7" spans="1:12" ht="22.5" x14ac:dyDescent="0.2">
      <c r="A7" s="160">
        <v>5</v>
      </c>
      <c r="B7" s="108" t="s">
        <v>129</v>
      </c>
      <c r="C7" s="108" t="s">
        <v>272</v>
      </c>
      <c r="D7" s="13">
        <v>3</v>
      </c>
      <c r="E7" s="13">
        <v>10</v>
      </c>
      <c r="F7" s="13">
        <v>10</v>
      </c>
      <c r="G7" s="13">
        <v>10</v>
      </c>
      <c r="H7" s="13">
        <v>3</v>
      </c>
      <c r="I7" s="19">
        <f t="shared" si="0"/>
        <v>36</v>
      </c>
      <c r="J7" s="67">
        <f>I7*L1</f>
        <v>5758.92</v>
      </c>
      <c r="K7" s="67">
        <v>4000</v>
      </c>
    </row>
    <row r="8" spans="1:12" ht="51" customHeight="1" x14ac:dyDescent="0.2">
      <c r="A8" s="160">
        <v>6</v>
      </c>
      <c r="B8" s="113" t="s">
        <v>127</v>
      </c>
      <c r="C8" s="113" t="s">
        <v>273</v>
      </c>
      <c r="D8" s="13">
        <v>5</v>
      </c>
      <c r="E8" s="13">
        <v>10</v>
      </c>
      <c r="F8" s="13">
        <v>0</v>
      </c>
      <c r="G8" s="13">
        <v>0</v>
      </c>
      <c r="H8" s="13">
        <v>10</v>
      </c>
      <c r="I8" s="19">
        <f t="shared" si="0"/>
        <v>25</v>
      </c>
      <c r="J8" s="67">
        <f>I8*L1</f>
        <v>3999.25</v>
      </c>
      <c r="K8" s="67">
        <v>4000</v>
      </c>
    </row>
    <row r="9" spans="1:12" ht="22.5" x14ac:dyDescent="0.2">
      <c r="A9" s="160">
        <v>7</v>
      </c>
      <c r="B9" s="108" t="s">
        <v>274</v>
      </c>
      <c r="C9" s="108" t="s">
        <v>275</v>
      </c>
      <c r="D9" s="13">
        <v>5</v>
      </c>
      <c r="E9" s="13">
        <v>5</v>
      </c>
      <c r="F9" s="13">
        <v>0</v>
      </c>
      <c r="G9" s="13">
        <v>5</v>
      </c>
      <c r="H9" s="13">
        <v>5</v>
      </c>
      <c r="I9" s="19">
        <f t="shared" si="0"/>
        <v>20</v>
      </c>
      <c r="J9" s="67">
        <f>I9*L1</f>
        <v>3199.4</v>
      </c>
      <c r="K9" s="67">
        <v>2000</v>
      </c>
    </row>
    <row r="10" spans="1:12" ht="33.75" x14ac:dyDescent="0.2">
      <c r="A10" s="160">
        <v>8</v>
      </c>
      <c r="B10" s="109" t="s">
        <v>198</v>
      </c>
      <c r="C10" s="109" t="s">
        <v>276</v>
      </c>
      <c r="D10" s="13">
        <v>5</v>
      </c>
      <c r="E10" s="13">
        <v>5</v>
      </c>
      <c r="F10" s="13">
        <v>0</v>
      </c>
      <c r="G10" s="13">
        <v>6</v>
      </c>
      <c r="H10" s="13">
        <v>10</v>
      </c>
      <c r="I10" s="19">
        <f t="shared" si="0"/>
        <v>26</v>
      </c>
      <c r="J10" s="67">
        <f>I10*L1</f>
        <v>4159.22</v>
      </c>
      <c r="K10" s="67">
        <v>3000</v>
      </c>
    </row>
    <row r="11" spans="1:12" ht="33.75" x14ac:dyDescent="0.2">
      <c r="A11" s="160">
        <v>9</v>
      </c>
      <c r="B11" s="109" t="s">
        <v>277</v>
      </c>
      <c r="C11" s="109" t="s">
        <v>278</v>
      </c>
      <c r="D11" s="13">
        <v>5</v>
      </c>
      <c r="E11" s="13">
        <v>5</v>
      </c>
      <c r="F11" s="13">
        <v>0</v>
      </c>
      <c r="G11" s="13">
        <v>10</v>
      </c>
      <c r="H11" s="13">
        <v>0</v>
      </c>
      <c r="I11" s="19">
        <f t="shared" si="0"/>
        <v>20</v>
      </c>
      <c r="J11" s="67">
        <f>I11*L1</f>
        <v>3199.4</v>
      </c>
      <c r="K11" s="67">
        <v>3000</v>
      </c>
    </row>
    <row r="12" spans="1:12" ht="33.75" x14ac:dyDescent="0.2">
      <c r="A12" s="160">
        <v>10</v>
      </c>
      <c r="B12" s="111" t="s">
        <v>279</v>
      </c>
      <c r="C12" s="111" t="s">
        <v>280</v>
      </c>
      <c r="D12" s="13">
        <v>5</v>
      </c>
      <c r="E12" s="13">
        <v>5</v>
      </c>
      <c r="F12" s="13">
        <v>0</v>
      </c>
      <c r="G12" s="13">
        <v>4</v>
      </c>
      <c r="H12" s="13">
        <v>5</v>
      </c>
      <c r="I12" s="19">
        <f t="shared" si="0"/>
        <v>19</v>
      </c>
      <c r="J12" s="67">
        <f>I12*L1</f>
        <v>3039.43</v>
      </c>
      <c r="K12" s="67">
        <v>3000</v>
      </c>
    </row>
    <row r="13" spans="1:12" ht="33.75" x14ac:dyDescent="0.2">
      <c r="A13" s="160">
        <v>11</v>
      </c>
      <c r="B13" s="108" t="s">
        <v>281</v>
      </c>
      <c r="C13" s="108" t="s">
        <v>282</v>
      </c>
      <c r="D13" s="13">
        <v>5</v>
      </c>
      <c r="E13" s="13">
        <v>5</v>
      </c>
      <c r="F13" s="13">
        <v>0</v>
      </c>
      <c r="G13" s="13">
        <v>5</v>
      </c>
      <c r="H13" s="13">
        <v>0</v>
      </c>
      <c r="I13" s="19">
        <f t="shared" si="0"/>
        <v>15</v>
      </c>
      <c r="J13" s="67">
        <f>I13*L1</f>
        <v>2399.5500000000002</v>
      </c>
      <c r="K13" s="67">
        <v>2000</v>
      </c>
    </row>
    <row r="14" spans="1:12" ht="22.5" x14ac:dyDescent="0.2">
      <c r="A14" s="160">
        <v>12</v>
      </c>
      <c r="B14" s="108" t="s">
        <v>283</v>
      </c>
      <c r="C14" s="108" t="s">
        <v>284</v>
      </c>
      <c r="D14" s="13">
        <v>3</v>
      </c>
      <c r="E14" s="13">
        <v>5</v>
      </c>
      <c r="F14" s="13">
        <v>0</v>
      </c>
      <c r="G14" s="13">
        <v>5</v>
      </c>
      <c r="H14" s="13">
        <v>10</v>
      </c>
      <c r="I14" s="19">
        <f t="shared" si="0"/>
        <v>23</v>
      </c>
      <c r="J14" s="67">
        <f>I14*L1</f>
        <v>3679.31</v>
      </c>
      <c r="K14" s="67">
        <v>2000</v>
      </c>
    </row>
    <row r="15" spans="1:12" ht="33.75" x14ac:dyDescent="0.2">
      <c r="A15" s="160">
        <v>13</v>
      </c>
      <c r="B15" s="108" t="s">
        <v>285</v>
      </c>
      <c r="C15" s="108" t="s">
        <v>286</v>
      </c>
      <c r="D15" s="13">
        <v>3</v>
      </c>
      <c r="E15" s="13">
        <v>10</v>
      </c>
      <c r="F15" s="13">
        <v>0</v>
      </c>
      <c r="G15" s="13">
        <v>0</v>
      </c>
      <c r="H15" s="13">
        <v>0</v>
      </c>
      <c r="I15" s="19">
        <f t="shared" si="0"/>
        <v>13</v>
      </c>
      <c r="J15" s="67">
        <f>I15*L1</f>
        <v>2079.61</v>
      </c>
      <c r="K15" s="67">
        <v>2000</v>
      </c>
    </row>
    <row r="16" spans="1:12" ht="33.75" x14ac:dyDescent="0.2">
      <c r="A16" s="160">
        <v>14</v>
      </c>
      <c r="B16" s="111" t="s">
        <v>287</v>
      </c>
      <c r="C16" s="111" t="s">
        <v>288</v>
      </c>
      <c r="D16" s="13">
        <v>5</v>
      </c>
      <c r="E16" s="13">
        <v>5</v>
      </c>
      <c r="F16" s="13">
        <v>0</v>
      </c>
      <c r="G16" s="13">
        <v>10</v>
      </c>
      <c r="H16" s="13">
        <v>0</v>
      </c>
      <c r="I16" s="19">
        <f t="shared" si="0"/>
        <v>20</v>
      </c>
      <c r="J16" s="67">
        <f>I16*L1</f>
        <v>3199.4</v>
      </c>
      <c r="K16" s="100">
        <v>3000</v>
      </c>
    </row>
    <row r="17" spans="1:11" ht="22.5" x14ac:dyDescent="0.2">
      <c r="A17" s="160">
        <v>15</v>
      </c>
      <c r="B17" s="108" t="s">
        <v>289</v>
      </c>
      <c r="C17" s="108" t="s">
        <v>290</v>
      </c>
      <c r="D17" s="13">
        <v>5</v>
      </c>
      <c r="E17" s="13">
        <v>5</v>
      </c>
      <c r="F17" s="13">
        <v>0</v>
      </c>
      <c r="G17" s="13">
        <v>10</v>
      </c>
      <c r="H17" s="13">
        <v>5</v>
      </c>
      <c r="I17" s="19">
        <f t="shared" si="0"/>
        <v>25</v>
      </c>
      <c r="J17" s="67">
        <f>I17*L1</f>
        <v>3999.25</v>
      </c>
      <c r="K17" s="100">
        <v>1400</v>
      </c>
    </row>
    <row r="18" spans="1:11" ht="22.5" x14ac:dyDescent="0.2">
      <c r="A18" s="160">
        <v>16</v>
      </c>
      <c r="B18" s="108" t="s">
        <v>54</v>
      </c>
      <c r="C18" s="108" t="s">
        <v>291</v>
      </c>
      <c r="D18" s="13">
        <v>5</v>
      </c>
      <c r="E18" s="13">
        <v>10</v>
      </c>
      <c r="F18" s="13">
        <v>0</v>
      </c>
      <c r="G18" s="13">
        <v>10</v>
      </c>
      <c r="H18" s="13">
        <v>0</v>
      </c>
      <c r="I18" s="19">
        <f t="shared" si="0"/>
        <v>25</v>
      </c>
      <c r="J18" s="67">
        <f>I18*L1</f>
        <v>3999.25</v>
      </c>
      <c r="K18" s="67">
        <v>3000</v>
      </c>
    </row>
    <row r="19" spans="1:11" ht="22.5" x14ac:dyDescent="0.2">
      <c r="A19" s="160">
        <v>17</v>
      </c>
      <c r="B19" s="108" t="s">
        <v>55</v>
      </c>
      <c r="C19" s="108" t="s">
        <v>292</v>
      </c>
      <c r="D19" s="13">
        <v>5</v>
      </c>
      <c r="E19" s="13">
        <v>5</v>
      </c>
      <c r="F19" s="13">
        <v>0</v>
      </c>
      <c r="G19" s="13">
        <v>0</v>
      </c>
      <c r="H19" s="13">
        <v>0</v>
      </c>
      <c r="I19" s="19">
        <f t="shared" si="0"/>
        <v>10</v>
      </c>
      <c r="J19" s="67">
        <f>I19*L1</f>
        <v>1599.7</v>
      </c>
      <c r="K19" s="67">
        <v>1600</v>
      </c>
    </row>
    <row r="20" spans="1:11" ht="22.5" x14ac:dyDescent="0.2">
      <c r="A20" s="160">
        <v>18</v>
      </c>
      <c r="B20" s="108" t="s">
        <v>293</v>
      </c>
      <c r="C20" s="108" t="s">
        <v>294</v>
      </c>
      <c r="D20" s="13">
        <v>5</v>
      </c>
      <c r="E20" s="13">
        <v>0</v>
      </c>
      <c r="F20" s="13">
        <v>0</v>
      </c>
      <c r="G20" s="13">
        <v>0</v>
      </c>
      <c r="H20" s="13">
        <v>10</v>
      </c>
      <c r="I20" s="19">
        <f t="shared" si="0"/>
        <v>15</v>
      </c>
      <c r="J20" s="67">
        <f>I20*L1</f>
        <v>2399.5500000000002</v>
      </c>
      <c r="K20" s="67">
        <v>2400</v>
      </c>
    </row>
    <row r="21" spans="1:11" ht="22.5" x14ac:dyDescent="0.2">
      <c r="A21" s="160">
        <v>19</v>
      </c>
      <c r="B21" s="108" t="s">
        <v>295</v>
      </c>
      <c r="C21" s="108" t="s">
        <v>296</v>
      </c>
      <c r="D21" s="13">
        <v>2</v>
      </c>
      <c r="E21" s="13">
        <v>5</v>
      </c>
      <c r="F21" s="13">
        <v>0</v>
      </c>
      <c r="G21" s="13">
        <v>8</v>
      </c>
      <c r="H21" s="13">
        <v>0</v>
      </c>
      <c r="I21" s="19">
        <f>D21+E21+F21+G21+H21</f>
        <v>15</v>
      </c>
      <c r="J21" s="67">
        <f>I21*L1</f>
        <v>2399.5500000000002</v>
      </c>
      <c r="K21" s="67">
        <v>1500</v>
      </c>
    </row>
    <row r="22" spans="1:11" ht="22.5" x14ac:dyDescent="0.2">
      <c r="A22" s="160">
        <v>20</v>
      </c>
      <c r="B22" s="108" t="s">
        <v>65</v>
      </c>
      <c r="C22" s="108" t="s">
        <v>297</v>
      </c>
      <c r="D22" s="13">
        <v>1</v>
      </c>
      <c r="E22" s="13">
        <v>5</v>
      </c>
      <c r="F22" s="13">
        <v>0</v>
      </c>
      <c r="G22" s="13">
        <v>8</v>
      </c>
      <c r="H22" s="13">
        <v>0</v>
      </c>
      <c r="I22" s="19">
        <f t="shared" si="0"/>
        <v>14</v>
      </c>
      <c r="J22" s="67">
        <f>I22*L1</f>
        <v>2239.58</v>
      </c>
      <c r="K22" s="67">
        <v>2000</v>
      </c>
    </row>
    <row r="23" spans="1:11" ht="22.5" x14ac:dyDescent="0.2">
      <c r="A23" s="160">
        <v>21</v>
      </c>
      <c r="B23" s="108" t="s">
        <v>51</v>
      </c>
      <c r="C23" s="108" t="s">
        <v>298</v>
      </c>
      <c r="D23" s="13">
        <v>3</v>
      </c>
      <c r="E23" s="13">
        <v>5</v>
      </c>
      <c r="F23" s="13">
        <v>0</v>
      </c>
      <c r="G23" s="13">
        <v>5</v>
      </c>
      <c r="H23" s="13">
        <v>0</v>
      </c>
      <c r="I23" s="19">
        <f t="shared" si="0"/>
        <v>13</v>
      </c>
      <c r="J23" s="67">
        <f>I23*L1</f>
        <v>2079.61</v>
      </c>
      <c r="K23" s="67">
        <v>2000</v>
      </c>
    </row>
    <row r="24" spans="1:11" ht="22.5" x14ac:dyDescent="0.2">
      <c r="A24" s="160">
        <v>22</v>
      </c>
      <c r="B24" s="108" t="s">
        <v>158</v>
      </c>
      <c r="C24" s="108" t="s">
        <v>299</v>
      </c>
      <c r="D24" s="13">
        <v>3</v>
      </c>
      <c r="E24" s="13">
        <v>5</v>
      </c>
      <c r="F24" s="13">
        <v>0</v>
      </c>
      <c r="G24" s="13">
        <v>6</v>
      </c>
      <c r="H24" s="13">
        <v>0</v>
      </c>
      <c r="I24" s="19">
        <f t="shared" si="0"/>
        <v>14</v>
      </c>
      <c r="J24" s="67">
        <f>I24*L1</f>
        <v>2239.58</v>
      </c>
      <c r="K24" s="67">
        <v>2000</v>
      </c>
    </row>
    <row r="25" spans="1:11" ht="22.5" x14ac:dyDescent="0.2">
      <c r="A25" s="160">
        <v>23</v>
      </c>
      <c r="B25" s="108" t="s">
        <v>300</v>
      </c>
      <c r="C25" s="108" t="s">
        <v>301</v>
      </c>
      <c r="D25" s="13">
        <v>4</v>
      </c>
      <c r="E25" s="13">
        <v>5</v>
      </c>
      <c r="F25" s="13">
        <v>0</v>
      </c>
      <c r="G25" s="13">
        <v>10</v>
      </c>
      <c r="H25" s="13">
        <v>0</v>
      </c>
      <c r="I25" s="19">
        <f t="shared" si="0"/>
        <v>19</v>
      </c>
      <c r="J25" s="67">
        <f>I25*L1</f>
        <v>3039.43</v>
      </c>
      <c r="K25" s="67">
        <v>2000</v>
      </c>
    </row>
    <row r="26" spans="1:11" ht="22.5" x14ac:dyDescent="0.2">
      <c r="A26" s="160">
        <v>24</v>
      </c>
      <c r="B26" s="108" t="s">
        <v>302</v>
      </c>
      <c r="C26" s="108" t="s">
        <v>303</v>
      </c>
      <c r="D26" s="13">
        <v>3</v>
      </c>
      <c r="E26" s="13">
        <v>0</v>
      </c>
      <c r="F26" s="13">
        <v>0</v>
      </c>
      <c r="G26" s="13">
        <v>10</v>
      </c>
      <c r="H26" s="13">
        <v>0</v>
      </c>
      <c r="I26" s="19">
        <f t="shared" si="0"/>
        <v>13</v>
      </c>
      <c r="J26" s="67">
        <f>I26*L1</f>
        <v>2079.61</v>
      </c>
      <c r="K26" s="67">
        <v>1600</v>
      </c>
    </row>
    <row r="27" spans="1:11" ht="22.5" x14ac:dyDescent="0.2">
      <c r="A27" s="160">
        <v>25</v>
      </c>
      <c r="B27" s="108" t="s">
        <v>135</v>
      </c>
      <c r="C27" s="117" t="s">
        <v>304</v>
      </c>
      <c r="D27" s="13">
        <v>5</v>
      </c>
      <c r="E27" s="13">
        <v>5</v>
      </c>
      <c r="F27" s="13">
        <v>0</v>
      </c>
      <c r="G27" s="13">
        <v>0</v>
      </c>
      <c r="H27" s="13">
        <v>10</v>
      </c>
      <c r="I27" s="19">
        <f t="shared" si="0"/>
        <v>20</v>
      </c>
      <c r="J27" s="67">
        <f>I27*L1</f>
        <v>3199.4</v>
      </c>
      <c r="K27" s="67">
        <v>2000</v>
      </c>
    </row>
    <row r="28" spans="1:11" ht="22.5" x14ac:dyDescent="0.2">
      <c r="A28" s="160">
        <v>26</v>
      </c>
      <c r="B28" s="108" t="s">
        <v>305</v>
      </c>
      <c r="C28" s="109" t="s">
        <v>306</v>
      </c>
      <c r="D28" s="13">
        <v>3</v>
      </c>
      <c r="E28" s="13">
        <v>5</v>
      </c>
      <c r="F28" s="13">
        <v>0</v>
      </c>
      <c r="G28" s="13">
        <v>6</v>
      </c>
      <c r="H28" s="13">
        <v>0</v>
      </c>
      <c r="I28" s="19">
        <f t="shared" si="0"/>
        <v>14</v>
      </c>
      <c r="J28" s="67">
        <f>I28*L1</f>
        <v>2239.58</v>
      </c>
      <c r="K28" s="67">
        <v>2000</v>
      </c>
    </row>
    <row r="29" spans="1:11" x14ac:dyDescent="0.2">
      <c r="A29" s="160">
        <v>27</v>
      </c>
      <c r="B29" s="108" t="s">
        <v>64</v>
      </c>
      <c r="C29" s="109" t="s">
        <v>66</v>
      </c>
      <c r="D29" s="13">
        <v>5</v>
      </c>
      <c r="E29" s="13">
        <v>5</v>
      </c>
      <c r="F29" s="13">
        <v>0</v>
      </c>
      <c r="G29" s="13">
        <v>0</v>
      </c>
      <c r="H29" s="13">
        <v>10</v>
      </c>
      <c r="I29" s="19">
        <f t="shared" si="0"/>
        <v>20</v>
      </c>
      <c r="J29" s="67">
        <f>I29*L1</f>
        <v>3199.4</v>
      </c>
      <c r="K29" s="67">
        <v>1500</v>
      </c>
    </row>
    <row r="30" spans="1:11" ht="22.5" x14ac:dyDescent="0.2">
      <c r="A30" s="160">
        <v>28</v>
      </c>
      <c r="B30" s="108" t="s">
        <v>307</v>
      </c>
      <c r="C30" s="109" t="s">
        <v>308</v>
      </c>
      <c r="D30" s="13">
        <v>5</v>
      </c>
      <c r="E30" s="13">
        <v>5</v>
      </c>
      <c r="F30" s="13">
        <v>0</v>
      </c>
      <c r="G30" s="13">
        <v>6</v>
      </c>
      <c r="H30" s="13">
        <v>5</v>
      </c>
      <c r="I30" s="19">
        <f t="shared" si="0"/>
        <v>21</v>
      </c>
      <c r="J30" s="67">
        <f>I30*L1</f>
        <v>3359.37</v>
      </c>
      <c r="K30" s="67">
        <v>1900</v>
      </c>
    </row>
    <row r="31" spans="1:11" ht="22.5" x14ac:dyDescent="0.2">
      <c r="A31" s="160">
        <v>29</v>
      </c>
      <c r="B31" s="108" t="s">
        <v>193</v>
      </c>
      <c r="C31" s="109" t="s">
        <v>309</v>
      </c>
      <c r="D31" s="13">
        <v>3</v>
      </c>
      <c r="E31" s="13">
        <v>0</v>
      </c>
      <c r="F31" s="13">
        <v>0</v>
      </c>
      <c r="G31" s="13">
        <v>0</v>
      </c>
      <c r="H31" s="13">
        <v>0</v>
      </c>
      <c r="I31" s="19">
        <f t="shared" si="0"/>
        <v>3</v>
      </c>
      <c r="J31" s="67">
        <f>I31*L1</f>
        <v>479.90999999999997</v>
      </c>
      <c r="K31" s="67">
        <v>1000</v>
      </c>
    </row>
    <row r="32" spans="1:11" ht="33.75" x14ac:dyDescent="0.2">
      <c r="A32" s="160">
        <v>30</v>
      </c>
      <c r="B32" s="108" t="s">
        <v>195</v>
      </c>
      <c r="C32" s="109" t="s">
        <v>310</v>
      </c>
      <c r="D32" s="13">
        <v>5</v>
      </c>
      <c r="E32" s="13">
        <v>0</v>
      </c>
      <c r="F32" s="13">
        <v>0</v>
      </c>
      <c r="G32" s="13">
        <v>0</v>
      </c>
      <c r="H32" s="13">
        <v>0</v>
      </c>
      <c r="I32" s="19">
        <f t="shared" si="0"/>
        <v>5</v>
      </c>
      <c r="J32" s="67">
        <f>I32*L1</f>
        <v>799.85</v>
      </c>
      <c r="K32" s="67">
        <v>1000</v>
      </c>
    </row>
    <row r="33" spans="1:15" ht="22.5" x14ac:dyDescent="0.2">
      <c r="A33" s="160">
        <v>31</v>
      </c>
      <c r="B33" s="108" t="s">
        <v>170</v>
      </c>
      <c r="C33" s="109" t="s">
        <v>311</v>
      </c>
      <c r="D33" s="13">
        <v>5</v>
      </c>
      <c r="E33" s="13">
        <v>10</v>
      </c>
      <c r="F33" s="13">
        <v>0</v>
      </c>
      <c r="G33" s="13">
        <v>0</v>
      </c>
      <c r="H33" s="13">
        <v>0</v>
      </c>
      <c r="I33" s="19">
        <f t="shared" si="0"/>
        <v>15</v>
      </c>
      <c r="J33" s="67">
        <f>I33*L1</f>
        <v>2399.5500000000002</v>
      </c>
      <c r="K33" s="67">
        <v>2400</v>
      </c>
    </row>
    <row r="34" spans="1:15" ht="22.5" x14ac:dyDescent="0.2">
      <c r="A34" s="160">
        <v>32</v>
      </c>
      <c r="B34" s="108" t="s">
        <v>137</v>
      </c>
      <c r="C34" s="109" t="s">
        <v>312</v>
      </c>
      <c r="D34" s="13">
        <v>5</v>
      </c>
      <c r="E34" s="13">
        <v>5</v>
      </c>
      <c r="F34" s="13">
        <v>0</v>
      </c>
      <c r="G34" s="13">
        <v>0</v>
      </c>
      <c r="H34" s="13">
        <v>0</v>
      </c>
      <c r="I34" s="19">
        <f t="shared" si="0"/>
        <v>10</v>
      </c>
      <c r="J34" s="67">
        <f>I34*L1</f>
        <v>1599.7</v>
      </c>
      <c r="K34" s="67">
        <v>3000</v>
      </c>
    </row>
    <row r="35" spans="1:15" ht="12" customHeight="1" x14ac:dyDescent="0.2">
      <c r="I35" s="12">
        <f>SUM(I3:I34)</f>
        <v>565</v>
      </c>
      <c r="J35" s="167">
        <f>SUM(J3:J34)</f>
        <v>90383.05</v>
      </c>
      <c r="K35" s="146">
        <f>SUM(K3:K34)</f>
        <v>71300</v>
      </c>
      <c r="N35" s="7">
        <f>49916+7450+71300</f>
        <v>128666</v>
      </c>
    </row>
    <row r="36" spans="1:15" ht="15.75" customHeight="1" x14ac:dyDescent="0.2">
      <c r="B36" s="186" t="s">
        <v>378</v>
      </c>
      <c r="C36" s="186"/>
      <c r="D36" s="186"/>
      <c r="E36" s="186"/>
      <c r="J36" s="97"/>
      <c r="K36" s="97"/>
    </row>
    <row r="37" spans="1:15" ht="14.25" customHeight="1" x14ac:dyDescent="0.2">
      <c r="B37" s="186"/>
      <c r="C37" s="186"/>
      <c r="D37" s="186"/>
      <c r="E37" s="186"/>
      <c r="G37" s="7" t="s">
        <v>77</v>
      </c>
      <c r="L37" s="59"/>
      <c r="N37" s="59"/>
    </row>
    <row r="38" spans="1:15" ht="22.5" customHeight="1" x14ac:dyDescent="0.2">
      <c r="B38" s="186"/>
      <c r="C38" s="186"/>
      <c r="D38" s="186"/>
      <c r="E38" s="186"/>
      <c r="G38" s="36" t="s">
        <v>320</v>
      </c>
      <c r="N38" s="59"/>
    </row>
    <row r="39" spans="1:15" x14ac:dyDescent="0.2">
      <c r="G39" s="36" t="s">
        <v>78</v>
      </c>
      <c r="O39" s="59"/>
    </row>
    <row r="40" spans="1:15" x14ac:dyDescent="0.2">
      <c r="G40" s="36" t="s">
        <v>321</v>
      </c>
    </row>
    <row r="41" spans="1:15" x14ac:dyDescent="0.2">
      <c r="G41" s="36" t="s">
        <v>322</v>
      </c>
    </row>
    <row r="42" spans="1:15" x14ac:dyDescent="0.2">
      <c r="B42" s="26" t="s">
        <v>368</v>
      </c>
      <c r="G42" s="36" t="s">
        <v>323</v>
      </c>
    </row>
    <row r="43" spans="1:15" x14ac:dyDescent="0.2">
      <c r="G43" s="36" t="s">
        <v>324</v>
      </c>
    </row>
    <row r="44" spans="1:15" x14ac:dyDescent="0.2">
      <c r="G44" s="36" t="s">
        <v>325</v>
      </c>
    </row>
  </sheetData>
  <mergeCells count="2">
    <mergeCell ref="A1:I1"/>
    <mergeCell ref="B36:E38"/>
  </mergeCells>
  <pageMargins left="0"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M9" sqref="M9"/>
    </sheetView>
  </sheetViews>
  <sheetFormatPr defaultRowHeight="15" x14ac:dyDescent="0.25"/>
  <cols>
    <col min="1" max="1" width="4.5703125" customWidth="1"/>
    <col min="2" max="2" width="29" customWidth="1"/>
    <col min="3" max="3" width="24.140625" customWidth="1"/>
    <col min="10" max="10" width="11.85546875" customWidth="1"/>
  </cols>
  <sheetData>
    <row r="1" spans="1:11" x14ac:dyDescent="0.25">
      <c r="A1" s="191" t="s">
        <v>318</v>
      </c>
      <c r="B1" s="191"/>
      <c r="C1" s="191"/>
      <c r="D1" s="191"/>
      <c r="E1" s="191"/>
      <c r="F1" s="191"/>
      <c r="G1" s="191"/>
      <c r="H1" s="191"/>
      <c r="I1" s="191"/>
      <c r="J1" s="59"/>
      <c r="K1" s="7"/>
    </row>
    <row r="2" spans="1:11" ht="66.75" x14ac:dyDescent="0.25">
      <c r="A2" s="8" t="s">
        <v>13</v>
      </c>
      <c r="B2" s="9" t="s">
        <v>1</v>
      </c>
      <c r="C2" s="9" t="s">
        <v>16</v>
      </c>
      <c r="D2" s="206" t="s">
        <v>18</v>
      </c>
      <c r="E2" s="207"/>
      <c r="F2" s="207"/>
      <c r="G2" s="207"/>
      <c r="H2" s="208"/>
      <c r="I2" s="11" t="s">
        <v>14</v>
      </c>
      <c r="J2" s="63" t="s">
        <v>60</v>
      </c>
      <c r="K2" s="7"/>
    </row>
    <row r="3" spans="1:11" ht="33.75" x14ac:dyDescent="0.25">
      <c r="A3" s="16">
        <v>1</v>
      </c>
      <c r="B3" s="108" t="s">
        <v>314</v>
      </c>
      <c r="C3" s="108" t="s">
        <v>315</v>
      </c>
      <c r="D3" s="209">
        <v>10</v>
      </c>
      <c r="E3" s="210"/>
      <c r="F3" s="210"/>
      <c r="G3" s="210"/>
      <c r="H3" s="211"/>
      <c r="I3" s="19">
        <f>D3+E3+F3+G3+H3</f>
        <v>10</v>
      </c>
      <c r="J3" s="67">
        <v>25000</v>
      </c>
      <c r="K3" s="7"/>
    </row>
    <row r="4" spans="1:11" ht="45" x14ac:dyDescent="0.25">
      <c r="A4" s="16">
        <v>2</v>
      </c>
      <c r="B4" s="109" t="s">
        <v>316</v>
      </c>
      <c r="C4" s="109" t="s">
        <v>317</v>
      </c>
      <c r="D4" s="209">
        <v>8</v>
      </c>
      <c r="E4" s="210"/>
      <c r="F4" s="210"/>
      <c r="G4" s="210"/>
      <c r="H4" s="211"/>
      <c r="I4" s="19">
        <f t="shared" ref="I4:I5" si="0">D4+E4+F4+G4+H4</f>
        <v>8</v>
      </c>
      <c r="J4" s="67">
        <v>8000</v>
      </c>
    </row>
    <row r="5" spans="1:11" ht="22.5" x14ac:dyDescent="0.25">
      <c r="A5" s="16">
        <v>3</v>
      </c>
      <c r="B5" s="108" t="s">
        <v>339</v>
      </c>
      <c r="C5" s="108" t="s">
        <v>340</v>
      </c>
      <c r="D5" s="209">
        <v>10</v>
      </c>
      <c r="E5" s="210"/>
      <c r="F5" s="210"/>
      <c r="G5" s="210"/>
      <c r="H5" s="211"/>
      <c r="I5" s="19">
        <f t="shared" si="0"/>
        <v>10</v>
      </c>
      <c r="J5" s="67">
        <v>12000</v>
      </c>
    </row>
    <row r="6" spans="1:11" x14ac:dyDescent="0.25">
      <c r="J6" s="163">
        <f>SUM(J3:J5)</f>
        <v>45000</v>
      </c>
    </row>
    <row r="7" spans="1:11" x14ac:dyDescent="0.25">
      <c r="J7" s="3"/>
    </row>
    <row r="8" spans="1:11" ht="22.5" customHeight="1" x14ac:dyDescent="0.25">
      <c r="B8" s="186" t="s">
        <v>117</v>
      </c>
      <c r="C8" s="186"/>
      <c r="D8" s="186"/>
      <c r="E8" s="186"/>
    </row>
    <row r="9" spans="1:11" ht="22.5" customHeight="1" x14ac:dyDescent="0.25">
      <c r="B9" s="186"/>
      <c r="C9" s="186"/>
      <c r="D9" s="186"/>
      <c r="E9" s="186"/>
      <c r="G9" s="7" t="s">
        <v>77</v>
      </c>
      <c r="H9" s="7"/>
      <c r="I9" s="12"/>
      <c r="J9" s="59"/>
      <c r="K9" s="7"/>
    </row>
    <row r="10" spans="1:11" ht="22.5" customHeight="1" x14ac:dyDescent="0.25">
      <c r="B10" s="186"/>
      <c r="C10" s="186"/>
      <c r="D10" s="186"/>
      <c r="E10" s="186"/>
      <c r="G10" s="36" t="s">
        <v>320</v>
      </c>
      <c r="H10" s="7"/>
      <c r="I10" s="12"/>
      <c r="J10" s="59"/>
      <c r="K10" s="7"/>
    </row>
    <row r="11" spans="1:11" x14ac:dyDescent="0.25">
      <c r="G11" s="36" t="s">
        <v>78</v>
      </c>
      <c r="H11" s="7"/>
      <c r="I11" s="12"/>
      <c r="J11" s="59"/>
      <c r="K11" s="7"/>
    </row>
    <row r="12" spans="1:11" x14ac:dyDescent="0.25">
      <c r="G12" s="36" t="s">
        <v>321</v>
      </c>
      <c r="H12" s="7"/>
      <c r="I12" s="12"/>
      <c r="J12" s="59"/>
      <c r="K12" s="7"/>
    </row>
    <row r="13" spans="1:11" x14ac:dyDescent="0.25">
      <c r="G13" s="36" t="s">
        <v>322</v>
      </c>
      <c r="H13" s="7"/>
      <c r="I13" s="12"/>
      <c r="J13" s="59"/>
      <c r="K13" s="7"/>
    </row>
    <row r="14" spans="1:11" x14ac:dyDescent="0.25">
      <c r="B14" s="26" t="s">
        <v>368</v>
      </c>
      <c r="G14" s="36" t="s">
        <v>323</v>
      </c>
      <c r="H14" s="7"/>
      <c r="I14" s="12"/>
      <c r="J14" s="59"/>
      <c r="K14" s="7"/>
    </row>
    <row r="15" spans="1:11" x14ac:dyDescent="0.25">
      <c r="G15" s="36" t="s">
        <v>324</v>
      </c>
      <c r="H15" s="7"/>
      <c r="I15" s="12"/>
      <c r="J15" s="59"/>
      <c r="K15" s="7"/>
    </row>
    <row r="16" spans="1:11" x14ac:dyDescent="0.25">
      <c r="G16" s="36" t="s">
        <v>325</v>
      </c>
      <c r="H16" s="7"/>
      <c r="I16" s="12"/>
      <c r="J16" s="59"/>
      <c r="K16" s="7"/>
    </row>
    <row r="17" spans="7:11" x14ac:dyDescent="0.25">
      <c r="G17" s="7"/>
      <c r="H17" s="7"/>
      <c r="I17" s="12"/>
      <c r="J17" s="59"/>
      <c r="K17" s="7"/>
    </row>
    <row r="18" spans="7:11" x14ac:dyDescent="0.25">
      <c r="G18" s="7"/>
      <c r="H18" s="7"/>
      <c r="I18" s="12"/>
      <c r="J18" s="59"/>
      <c r="K18" s="7"/>
    </row>
  </sheetData>
  <mergeCells count="6">
    <mergeCell ref="A1:I1"/>
    <mergeCell ref="B8:E10"/>
    <mergeCell ref="D2:H2"/>
    <mergeCell ref="D3:H3"/>
    <mergeCell ref="D4:H4"/>
    <mergeCell ref="D5:H5"/>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4"/>
  <sheetViews>
    <sheetView tabSelected="1" topLeftCell="A166" zoomScaleNormal="100" workbookViewId="0">
      <selection activeCell="F29" sqref="F29"/>
    </sheetView>
  </sheetViews>
  <sheetFormatPr defaultRowHeight="11.25" x14ac:dyDescent="0.2"/>
  <cols>
    <col min="1" max="1" width="3.85546875" style="45" customWidth="1"/>
    <col min="2" max="2" width="30.85546875" style="7" customWidth="1"/>
    <col min="3" max="3" width="45.140625" style="7" customWidth="1"/>
    <col min="4" max="4" width="6.5703125" style="47" customWidth="1"/>
    <col min="5" max="5" width="13.28515625" style="76" customWidth="1"/>
    <col min="6" max="6" width="12.28515625" style="59" customWidth="1"/>
    <col min="7" max="7" width="31.5703125" style="7" customWidth="1"/>
    <col min="8" max="8" width="39.140625" style="7" customWidth="1"/>
    <col min="9" max="16384" width="9.140625" style="7"/>
  </cols>
  <sheetData>
    <row r="1" spans="1:8" ht="27" customHeight="1" x14ac:dyDescent="0.2">
      <c r="A1" s="201" t="s">
        <v>342</v>
      </c>
      <c r="B1" s="201"/>
      <c r="C1" s="201"/>
      <c r="D1" s="201"/>
      <c r="E1" s="201"/>
      <c r="F1" s="201"/>
      <c r="G1" s="201"/>
    </row>
    <row r="2" spans="1:8" ht="32.25" customHeight="1" x14ac:dyDescent="0.2">
      <c r="A2" s="125"/>
      <c r="B2" s="125"/>
      <c r="C2" s="125"/>
      <c r="D2" s="125"/>
      <c r="E2" s="125"/>
      <c r="F2" s="125"/>
      <c r="G2" s="125"/>
    </row>
    <row r="3" spans="1:8" x14ac:dyDescent="0.2">
      <c r="A3" s="201" t="s">
        <v>330</v>
      </c>
      <c r="B3" s="201"/>
      <c r="C3" s="201"/>
      <c r="D3" s="201"/>
      <c r="E3" s="201"/>
      <c r="F3" s="201"/>
      <c r="G3" s="201"/>
    </row>
    <row r="4" spans="1:8" x14ac:dyDescent="0.2">
      <c r="A4" s="201" t="s">
        <v>331</v>
      </c>
      <c r="B4" s="201"/>
      <c r="C4" s="201"/>
      <c r="D4" s="201"/>
      <c r="E4" s="201"/>
      <c r="F4" s="201"/>
      <c r="G4" s="201"/>
    </row>
    <row r="5" spans="1:8" ht="77.25" x14ac:dyDescent="0.2">
      <c r="A5" s="123" t="s">
        <v>13</v>
      </c>
      <c r="B5" s="9" t="s">
        <v>1</v>
      </c>
      <c r="C5" s="9" t="s">
        <v>16</v>
      </c>
      <c r="D5" s="11" t="s">
        <v>14</v>
      </c>
      <c r="E5" s="63" t="s">
        <v>97</v>
      </c>
      <c r="F5" s="63" t="s">
        <v>98</v>
      </c>
      <c r="G5" s="123" t="s">
        <v>76</v>
      </c>
    </row>
    <row r="6" spans="1:8" ht="22.5" x14ac:dyDescent="0.2">
      <c r="A6" s="17">
        <v>1</v>
      </c>
      <c r="B6" s="108" t="s">
        <v>154</v>
      </c>
      <c r="C6" s="108" t="s">
        <v>155</v>
      </c>
      <c r="D6" s="17">
        <v>85</v>
      </c>
      <c r="E6" s="159">
        <v>66358</v>
      </c>
      <c r="F6" s="159">
        <v>15468</v>
      </c>
      <c r="G6" s="82" t="s">
        <v>91</v>
      </c>
      <c r="H6" s="6"/>
    </row>
    <row r="7" spans="1:8" ht="22.5" x14ac:dyDescent="0.2">
      <c r="A7" s="17">
        <v>2</v>
      </c>
      <c r="B7" s="83" t="s">
        <v>123</v>
      </c>
      <c r="C7" s="110" t="s">
        <v>124</v>
      </c>
      <c r="D7" s="17">
        <v>71</v>
      </c>
      <c r="E7" s="159">
        <v>37980</v>
      </c>
      <c r="F7" s="159">
        <v>13102</v>
      </c>
      <c r="G7" s="82" t="s">
        <v>91</v>
      </c>
      <c r="H7" s="6"/>
    </row>
    <row r="8" spans="1:8" x14ac:dyDescent="0.2">
      <c r="A8" s="123"/>
      <c r="B8" s="19" t="s">
        <v>45</v>
      </c>
      <c r="C8" s="13"/>
      <c r="D8" s="16"/>
      <c r="E8" s="77">
        <f>SUM(E6:E7)</f>
        <v>104338</v>
      </c>
      <c r="F8" s="77">
        <f>SUM(F6:F7)</f>
        <v>28570</v>
      </c>
      <c r="G8" s="13"/>
    </row>
    <row r="9" spans="1:8" ht="52.5" customHeight="1" x14ac:dyDescent="0.2">
      <c r="A9" s="124"/>
      <c r="B9" s="49"/>
      <c r="C9" s="14"/>
      <c r="D9" s="74"/>
      <c r="E9" s="130"/>
      <c r="F9" s="68"/>
      <c r="G9" s="14"/>
    </row>
    <row r="10" spans="1:8" s="14" customFormat="1" x14ac:dyDescent="0.2">
      <c r="A10" s="190" t="s">
        <v>79</v>
      </c>
      <c r="B10" s="190"/>
      <c r="C10" s="190"/>
      <c r="D10" s="190"/>
      <c r="E10" s="190"/>
      <c r="F10" s="190"/>
      <c r="G10" s="190"/>
    </row>
    <row r="11" spans="1:8" s="12" customFormat="1" ht="10.5" x14ac:dyDescent="0.15">
      <c r="A11" s="200" t="s">
        <v>332</v>
      </c>
      <c r="B11" s="200"/>
      <c r="C11" s="200"/>
      <c r="D11" s="200"/>
      <c r="E11" s="200"/>
      <c r="F11" s="200"/>
      <c r="G11" s="200"/>
    </row>
    <row r="12" spans="1:8" ht="77.25" x14ac:dyDescent="0.2">
      <c r="A12" s="8" t="s">
        <v>13</v>
      </c>
      <c r="B12" s="9" t="s">
        <v>1</v>
      </c>
      <c r="C12" s="9" t="s">
        <v>16</v>
      </c>
      <c r="D12" s="11" t="s">
        <v>14</v>
      </c>
      <c r="E12" s="63" t="s">
        <v>97</v>
      </c>
      <c r="F12" s="63" t="s">
        <v>98</v>
      </c>
      <c r="G12" s="8" t="s">
        <v>76</v>
      </c>
    </row>
    <row r="13" spans="1:8" ht="22.5" x14ac:dyDescent="0.2">
      <c r="A13" s="16">
        <v>1</v>
      </c>
      <c r="B13" s="83" t="s">
        <v>129</v>
      </c>
      <c r="C13" s="83" t="s">
        <v>130</v>
      </c>
      <c r="D13" s="50">
        <v>64</v>
      </c>
      <c r="E13" s="78">
        <v>15420</v>
      </c>
      <c r="F13" s="79">
        <v>8200</v>
      </c>
      <c r="G13" s="82" t="s">
        <v>91</v>
      </c>
      <c r="H13" s="6"/>
    </row>
    <row r="14" spans="1:8" ht="22.5" x14ac:dyDescent="0.2">
      <c r="A14" s="16">
        <v>2</v>
      </c>
      <c r="B14" s="83" t="s">
        <v>133</v>
      </c>
      <c r="C14" s="83" t="s">
        <v>134</v>
      </c>
      <c r="D14" s="50">
        <v>63</v>
      </c>
      <c r="E14" s="78">
        <v>19600</v>
      </c>
      <c r="F14" s="79">
        <v>8090</v>
      </c>
      <c r="G14" s="82" t="s">
        <v>91</v>
      </c>
      <c r="H14" s="6"/>
    </row>
    <row r="15" spans="1:8" ht="22.5" x14ac:dyDescent="0.2">
      <c r="A15" s="16">
        <v>3</v>
      </c>
      <c r="B15" s="83" t="s">
        <v>127</v>
      </c>
      <c r="C15" s="83" t="s">
        <v>128</v>
      </c>
      <c r="D15" s="50">
        <v>62</v>
      </c>
      <c r="E15" s="78">
        <v>13550</v>
      </c>
      <c r="F15" s="79">
        <v>8080</v>
      </c>
      <c r="G15" s="82" t="s">
        <v>91</v>
      </c>
      <c r="H15" s="119"/>
    </row>
    <row r="16" spans="1:8" ht="22.5" x14ac:dyDescent="0.2">
      <c r="A16" s="16">
        <v>4</v>
      </c>
      <c r="B16" s="83" t="s">
        <v>139</v>
      </c>
      <c r="C16" s="110" t="s">
        <v>140</v>
      </c>
      <c r="D16" s="50">
        <v>50</v>
      </c>
      <c r="E16" s="78">
        <v>7145</v>
      </c>
      <c r="F16" s="79">
        <v>5683</v>
      </c>
      <c r="G16" s="82" t="s">
        <v>91</v>
      </c>
      <c r="H16" s="6"/>
    </row>
    <row r="17" spans="1:8" ht="22.5" x14ac:dyDescent="0.2">
      <c r="A17" s="16">
        <v>5</v>
      </c>
      <c r="B17" s="83" t="s">
        <v>131</v>
      </c>
      <c r="C17" s="83" t="s">
        <v>132</v>
      </c>
      <c r="D17" s="50">
        <v>47</v>
      </c>
      <c r="E17" s="78">
        <v>9820</v>
      </c>
      <c r="F17" s="79">
        <v>5610</v>
      </c>
      <c r="G17" s="82" t="s">
        <v>91</v>
      </c>
      <c r="H17" s="6"/>
    </row>
    <row r="18" spans="1:8" ht="22.5" x14ac:dyDescent="0.2">
      <c r="A18" s="16">
        <v>6</v>
      </c>
      <c r="B18" s="83" t="s">
        <v>135</v>
      </c>
      <c r="C18" s="110" t="s">
        <v>136</v>
      </c>
      <c r="D18" s="50">
        <v>42</v>
      </c>
      <c r="E18" s="78">
        <v>17184</v>
      </c>
      <c r="F18" s="79">
        <v>4730</v>
      </c>
      <c r="G18" s="82" t="s">
        <v>91</v>
      </c>
      <c r="H18" s="6"/>
    </row>
    <row r="19" spans="1:8" x14ac:dyDescent="0.2">
      <c r="A19" s="16"/>
      <c r="B19" s="86" t="s">
        <v>45</v>
      </c>
      <c r="C19" s="118"/>
      <c r="D19" s="16"/>
      <c r="E19" s="78">
        <f>SUM(E13:E18)</f>
        <v>82719</v>
      </c>
      <c r="F19" s="79">
        <f>SUM(F13:F18)</f>
        <v>40393</v>
      </c>
      <c r="G19" s="118"/>
      <c r="H19" s="6"/>
    </row>
    <row r="20" spans="1:8" x14ac:dyDescent="0.2">
      <c r="A20" s="132"/>
      <c r="B20" s="132"/>
      <c r="C20" s="127"/>
      <c r="D20" s="131"/>
      <c r="E20" s="132"/>
      <c r="F20" s="133"/>
      <c r="G20" s="134"/>
    </row>
    <row r="21" spans="1:8" ht="51.75" customHeight="1" x14ac:dyDescent="0.2">
      <c r="A21" s="124"/>
      <c r="B21" s="49"/>
      <c r="C21" s="14"/>
      <c r="D21" s="74"/>
      <c r="E21" s="130"/>
      <c r="F21" s="68"/>
      <c r="G21" s="14"/>
    </row>
    <row r="22" spans="1:8" ht="11.25" customHeight="1" x14ac:dyDescent="0.2">
      <c r="A22" s="212" t="s">
        <v>80</v>
      </c>
      <c r="B22" s="212"/>
      <c r="C22" s="212"/>
      <c r="D22" s="212"/>
      <c r="E22" s="212"/>
      <c r="F22" s="212"/>
      <c r="G22" s="212"/>
    </row>
    <row r="23" spans="1:8" x14ac:dyDescent="0.2">
      <c r="A23" s="199" t="s">
        <v>81</v>
      </c>
      <c r="B23" s="199"/>
      <c r="C23" s="199"/>
      <c r="D23" s="199"/>
      <c r="E23" s="199"/>
      <c r="F23" s="199"/>
      <c r="G23" s="199"/>
    </row>
    <row r="24" spans="1:8" ht="77.25" x14ac:dyDescent="0.2">
      <c r="A24" s="21" t="s">
        <v>13</v>
      </c>
      <c r="B24" s="22" t="s">
        <v>1</v>
      </c>
      <c r="C24" s="22" t="s">
        <v>16</v>
      </c>
      <c r="D24" s="24" t="s">
        <v>14</v>
      </c>
      <c r="E24" s="63" t="s">
        <v>97</v>
      </c>
      <c r="F24" s="63" t="s">
        <v>98</v>
      </c>
      <c r="G24" s="123" t="s">
        <v>76</v>
      </c>
    </row>
    <row r="25" spans="1:8" ht="22.5" x14ac:dyDescent="0.2">
      <c r="A25" s="48">
        <v>1</v>
      </c>
      <c r="B25" s="108" t="s">
        <v>172</v>
      </c>
      <c r="C25" s="109" t="s">
        <v>173</v>
      </c>
      <c r="D25" s="48">
        <v>75</v>
      </c>
      <c r="E25" s="80">
        <v>38000</v>
      </c>
      <c r="F25" s="81">
        <v>13878</v>
      </c>
      <c r="G25" s="82" t="s">
        <v>92</v>
      </c>
      <c r="H25" s="119"/>
    </row>
    <row r="26" spans="1:8" ht="22.5" x14ac:dyDescent="0.2">
      <c r="A26" s="48">
        <v>2</v>
      </c>
      <c r="B26" s="109" t="s">
        <v>149</v>
      </c>
      <c r="C26" s="109" t="s">
        <v>150</v>
      </c>
      <c r="D26" s="48">
        <v>61</v>
      </c>
      <c r="E26" s="80">
        <v>25000</v>
      </c>
      <c r="F26" s="81">
        <v>11582</v>
      </c>
      <c r="G26" s="82" t="s">
        <v>92</v>
      </c>
      <c r="H26" s="119"/>
    </row>
    <row r="27" spans="1:8" ht="22.5" x14ac:dyDescent="0.2">
      <c r="A27" s="48">
        <v>3</v>
      </c>
      <c r="B27" s="111" t="s">
        <v>163</v>
      </c>
      <c r="C27" s="112" t="s">
        <v>164</v>
      </c>
      <c r="D27" s="48">
        <v>61</v>
      </c>
      <c r="E27" s="80">
        <v>24000</v>
      </c>
      <c r="F27" s="81">
        <v>11582</v>
      </c>
      <c r="G27" s="82" t="s">
        <v>92</v>
      </c>
      <c r="H27" s="119"/>
    </row>
    <row r="28" spans="1:8" ht="22.5" x14ac:dyDescent="0.2">
      <c r="A28" s="48">
        <v>4</v>
      </c>
      <c r="B28" s="108" t="s">
        <v>48</v>
      </c>
      <c r="C28" s="109" t="s">
        <v>165</v>
      </c>
      <c r="D28" s="48">
        <v>59</v>
      </c>
      <c r="E28" s="80">
        <v>20000</v>
      </c>
      <c r="F28" s="81">
        <v>11223</v>
      </c>
      <c r="G28" s="82" t="s">
        <v>92</v>
      </c>
      <c r="H28" s="119"/>
    </row>
    <row r="29" spans="1:8" ht="22.5" x14ac:dyDescent="0.2">
      <c r="A29" s="48">
        <v>5</v>
      </c>
      <c r="B29" s="108" t="s">
        <v>49</v>
      </c>
      <c r="C29" s="108" t="s">
        <v>141</v>
      </c>
      <c r="D29" s="48">
        <v>58</v>
      </c>
      <c r="E29" s="80">
        <v>16407.5</v>
      </c>
      <c r="F29" s="81">
        <v>11154</v>
      </c>
      <c r="G29" s="82" t="s">
        <v>92</v>
      </c>
      <c r="H29" s="119"/>
    </row>
    <row r="30" spans="1:8" ht="22.5" x14ac:dyDescent="0.2">
      <c r="A30" s="48">
        <v>6</v>
      </c>
      <c r="B30" s="108" t="s">
        <v>174</v>
      </c>
      <c r="C30" s="109" t="s">
        <v>175</v>
      </c>
      <c r="D30" s="48">
        <v>57</v>
      </c>
      <c r="E30" s="80">
        <v>9000</v>
      </c>
      <c r="F30" s="81">
        <v>9000</v>
      </c>
      <c r="G30" s="82" t="s">
        <v>92</v>
      </c>
      <c r="H30" s="119"/>
    </row>
    <row r="31" spans="1:8" ht="22.5" x14ac:dyDescent="0.2">
      <c r="A31" s="48">
        <v>7</v>
      </c>
      <c r="B31" s="108" t="s">
        <v>142</v>
      </c>
      <c r="C31" s="108" t="s">
        <v>143</v>
      </c>
      <c r="D31" s="48">
        <v>55</v>
      </c>
      <c r="E31" s="80">
        <v>15000</v>
      </c>
      <c r="F31" s="81">
        <v>9298</v>
      </c>
      <c r="G31" s="82" t="s">
        <v>92</v>
      </c>
      <c r="H31" s="119"/>
    </row>
    <row r="32" spans="1:8" ht="22.5" x14ac:dyDescent="0.2">
      <c r="A32" s="48">
        <v>8</v>
      </c>
      <c r="B32" s="108" t="s">
        <v>144</v>
      </c>
      <c r="C32" s="108" t="s">
        <v>145</v>
      </c>
      <c r="D32" s="48">
        <v>51</v>
      </c>
      <c r="E32" s="80">
        <v>22000</v>
      </c>
      <c r="F32" s="81">
        <v>8621</v>
      </c>
      <c r="G32" s="82" t="s">
        <v>92</v>
      </c>
      <c r="H32" s="119"/>
    </row>
    <row r="33" spans="1:8" ht="22.5" x14ac:dyDescent="0.2">
      <c r="A33" s="48">
        <v>9</v>
      </c>
      <c r="B33" s="108" t="s">
        <v>161</v>
      </c>
      <c r="C33" s="108" t="s">
        <v>162</v>
      </c>
      <c r="D33" s="48">
        <v>51</v>
      </c>
      <c r="E33" s="80">
        <v>30000</v>
      </c>
      <c r="F33" s="81">
        <v>8621</v>
      </c>
      <c r="G33" s="82" t="s">
        <v>92</v>
      </c>
      <c r="H33" s="119"/>
    </row>
    <row r="34" spans="1:8" ht="22.5" x14ac:dyDescent="0.2">
      <c r="A34" s="48">
        <v>10</v>
      </c>
      <c r="B34" s="108" t="s">
        <v>328</v>
      </c>
      <c r="C34" s="108" t="s">
        <v>160</v>
      </c>
      <c r="D34" s="48">
        <v>49</v>
      </c>
      <c r="E34" s="80">
        <v>10000</v>
      </c>
      <c r="F34" s="81">
        <v>8283</v>
      </c>
      <c r="G34" s="82" t="s">
        <v>92</v>
      </c>
      <c r="H34" s="119"/>
    </row>
    <row r="35" spans="1:8" ht="22.5" x14ac:dyDescent="0.2">
      <c r="A35" s="48">
        <v>11</v>
      </c>
      <c r="B35" s="108" t="s">
        <v>170</v>
      </c>
      <c r="C35" s="109" t="s">
        <v>171</v>
      </c>
      <c r="D35" s="48">
        <v>49</v>
      </c>
      <c r="E35" s="80">
        <v>74400</v>
      </c>
      <c r="F35" s="81">
        <v>8283</v>
      </c>
      <c r="G35" s="82" t="s">
        <v>92</v>
      </c>
      <c r="H35" s="119"/>
    </row>
    <row r="36" spans="1:8" ht="22.5" x14ac:dyDescent="0.2">
      <c r="A36" s="48">
        <v>12</v>
      </c>
      <c r="B36" s="108" t="s">
        <v>168</v>
      </c>
      <c r="C36" s="109" t="s">
        <v>169</v>
      </c>
      <c r="D36" s="48">
        <v>45</v>
      </c>
      <c r="E36" s="80">
        <v>17550</v>
      </c>
      <c r="F36" s="81">
        <v>7607</v>
      </c>
      <c r="G36" s="82" t="s">
        <v>92</v>
      </c>
      <c r="H36" s="119"/>
    </row>
    <row r="37" spans="1:8" ht="22.5" x14ac:dyDescent="0.2">
      <c r="A37" s="48">
        <v>13</v>
      </c>
      <c r="B37" s="108" t="s">
        <v>156</v>
      </c>
      <c r="C37" s="108" t="s">
        <v>157</v>
      </c>
      <c r="D37" s="48">
        <v>44</v>
      </c>
      <c r="E37" s="80">
        <v>15178.11</v>
      </c>
      <c r="F37" s="81">
        <v>7438</v>
      </c>
      <c r="G37" s="82" t="s">
        <v>92</v>
      </c>
      <c r="H37" s="119"/>
    </row>
    <row r="38" spans="1:8" ht="22.5" x14ac:dyDescent="0.2">
      <c r="A38" s="48">
        <v>14</v>
      </c>
      <c r="B38" s="109" t="s">
        <v>46</v>
      </c>
      <c r="C38" s="109" t="s">
        <v>46</v>
      </c>
      <c r="D38" s="48">
        <v>42</v>
      </c>
      <c r="E38" s="80">
        <v>40000</v>
      </c>
      <c r="F38" s="81">
        <v>7100</v>
      </c>
      <c r="G38" s="82" t="s">
        <v>92</v>
      </c>
      <c r="H38" s="119"/>
    </row>
    <row r="39" spans="1:8" ht="22.5" x14ac:dyDescent="0.2">
      <c r="A39" s="48">
        <v>15</v>
      </c>
      <c r="B39" s="108" t="s">
        <v>158</v>
      </c>
      <c r="C39" s="108" t="s">
        <v>159</v>
      </c>
      <c r="D39" s="48">
        <v>35</v>
      </c>
      <c r="E39" s="80">
        <v>8900</v>
      </c>
      <c r="F39" s="81">
        <v>5917</v>
      </c>
      <c r="G39" s="82" t="s">
        <v>92</v>
      </c>
      <c r="H39" s="119"/>
    </row>
    <row r="40" spans="1:8" ht="22.5" x14ac:dyDescent="0.2">
      <c r="A40" s="48">
        <v>16</v>
      </c>
      <c r="B40" s="108" t="s">
        <v>166</v>
      </c>
      <c r="C40" s="109" t="s">
        <v>167</v>
      </c>
      <c r="D40" s="48">
        <v>33</v>
      </c>
      <c r="E40" s="80">
        <v>20000</v>
      </c>
      <c r="F40" s="81">
        <v>5578</v>
      </c>
      <c r="G40" s="82" t="s">
        <v>92</v>
      </c>
      <c r="H40" s="119"/>
    </row>
    <row r="41" spans="1:8" ht="22.5" x14ac:dyDescent="0.2">
      <c r="A41" s="48">
        <v>17</v>
      </c>
      <c r="B41" s="109" t="s">
        <v>147</v>
      </c>
      <c r="C41" s="109" t="s">
        <v>148</v>
      </c>
      <c r="D41" s="48">
        <v>30</v>
      </c>
      <c r="E41" s="80">
        <v>6300</v>
      </c>
      <c r="F41" s="81">
        <v>5071</v>
      </c>
      <c r="G41" s="82" t="s">
        <v>92</v>
      </c>
      <c r="H41" s="119"/>
    </row>
    <row r="42" spans="1:8" ht="22.5" x14ac:dyDescent="0.2">
      <c r="A42" s="48">
        <v>18</v>
      </c>
      <c r="B42" s="108" t="s">
        <v>47</v>
      </c>
      <c r="C42" s="108" t="s">
        <v>151</v>
      </c>
      <c r="D42" s="48">
        <v>30</v>
      </c>
      <c r="E42" s="80">
        <v>5000</v>
      </c>
      <c r="F42" s="81">
        <v>5000</v>
      </c>
      <c r="G42" s="82" t="s">
        <v>92</v>
      </c>
      <c r="H42" s="119"/>
    </row>
    <row r="43" spans="1:8" ht="33.75" x14ac:dyDescent="0.2">
      <c r="A43" s="48">
        <v>19</v>
      </c>
      <c r="B43" s="108" t="s">
        <v>152</v>
      </c>
      <c r="C43" s="108" t="s">
        <v>153</v>
      </c>
      <c r="D43" s="48">
        <v>27</v>
      </c>
      <c r="E43" s="80">
        <v>9410</v>
      </c>
      <c r="F43" s="81">
        <v>4565</v>
      </c>
      <c r="G43" s="82" t="s">
        <v>92</v>
      </c>
      <c r="H43" s="119"/>
    </row>
    <row r="44" spans="1:8" ht="17.25" customHeight="1" x14ac:dyDescent="0.2">
      <c r="A44" s="140"/>
      <c r="B44" s="154" t="s">
        <v>45</v>
      </c>
      <c r="C44" s="155"/>
      <c r="D44" s="140"/>
      <c r="E44" s="141">
        <f>SUM(E25:E43)</f>
        <v>406145.61</v>
      </c>
      <c r="F44" s="156">
        <f>SUM(F25:F43)</f>
        <v>159801</v>
      </c>
      <c r="G44" s="157"/>
      <c r="H44" s="119"/>
    </row>
    <row r="45" spans="1:8" ht="17.25" customHeight="1" x14ac:dyDescent="0.2">
      <c r="A45" s="128"/>
      <c r="B45" s="136"/>
      <c r="C45" s="137"/>
      <c r="D45" s="129"/>
      <c r="E45" s="138"/>
      <c r="F45" s="139"/>
      <c r="G45" s="132"/>
    </row>
    <row r="46" spans="1:8" ht="20.25" customHeight="1" x14ac:dyDescent="0.2">
      <c r="A46" s="126"/>
      <c r="B46" s="142"/>
      <c r="C46" s="143"/>
      <c r="D46" s="144"/>
      <c r="E46" s="145"/>
      <c r="F46" s="146"/>
      <c r="G46" s="14"/>
    </row>
    <row r="47" spans="1:8" x14ac:dyDescent="0.2">
      <c r="A47" s="197" t="s">
        <v>80</v>
      </c>
      <c r="B47" s="197"/>
      <c r="C47" s="197"/>
      <c r="D47" s="197"/>
      <c r="E47" s="197"/>
      <c r="F47" s="197"/>
      <c r="G47" s="197"/>
    </row>
    <row r="48" spans="1:8" x14ac:dyDescent="0.2">
      <c r="A48" s="213" t="s">
        <v>82</v>
      </c>
      <c r="B48" s="213"/>
      <c r="C48" s="213"/>
      <c r="D48" s="213"/>
      <c r="E48" s="213"/>
      <c r="F48" s="213"/>
      <c r="G48" s="213"/>
    </row>
    <row r="49" spans="1:8" ht="77.25" x14ac:dyDescent="0.2">
      <c r="A49" s="21" t="s">
        <v>13</v>
      </c>
      <c r="B49" s="22" t="s">
        <v>1</v>
      </c>
      <c r="C49" s="22" t="s">
        <v>16</v>
      </c>
      <c r="D49" s="24" t="s">
        <v>14</v>
      </c>
      <c r="E49" s="63" t="s">
        <v>97</v>
      </c>
      <c r="F49" s="63" t="s">
        <v>98</v>
      </c>
      <c r="G49" s="8" t="s">
        <v>76</v>
      </c>
    </row>
    <row r="50" spans="1:8" ht="22.5" x14ac:dyDescent="0.2">
      <c r="A50" s="21">
        <v>1</v>
      </c>
      <c r="B50" s="108" t="s">
        <v>195</v>
      </c>
      <c r="C50" s="109" t="s">
        <v>74</v>
      </c>
      <c r="D50" s="48">
        <v>58</v>
      </c>
      <c r="E50" s="80">
        <v>7700</v>
      </c>
      <c r="F50" s="81">
        <v>7500</v>
      </c>
      <c r="G50" s="83" t="s">
        <v>92</v>
      </c>
      <c r="H50" s="6"/>
    </row>
    <row r="51" spans="1:8" ht="22.5" x14ac:dyDescent="0.2">
      <c r="A51" s="21">
        <v>2</v>
      </c>
      <c r="B51" s="108" t="s">
        <v>54</v>
      </c>
      <c r="C51" s="108" t="s">
        <v>184</v>
      </c>
      <c r="D51" s="48">
        <v>52</v>
      </c>
      <c r="E51" s="80">
        <v>14477</v>
      </c>
      <c r="F51" s="81">
        <v>5700</v>
      </c>
      <c r="G51" s="83" t="s">
        <v>92</v>
      </c>
      <c r="H51" s="6"/>
    </row>
    <row r="52" spans="1:8" ht="33.75" x14ac:dyDescent="0.2">
      <c r="A52" s="21">
        <v>3</v>
      </c>
      <c r="B52" s="108" t="s">
        <v>50</v>
      </c>
      <c r="C52" s="108" t="s">
        <v>176</v>
      </c>
      <c r="D52" s="48">
        <v>48</v>
      </c>
      <c r="E52" s="80">
        <v>2350</v>
      </c>
      <c r="F52" s="81">
        <v>2350</v>
      </c>
      <c r="G52" s="83" t="s">
        <v>92</v>
      </c>
      <c r="H52" s="6"/>
    </row>
    <row r="53" spans="1:8" ht="22.5" x14ac:dyDescent="0.2">
      <c r="A53" s="21">
        <v>4</v>
      </c>
      <c r="B53" s="108" t="s">
        <v>55</v>
      </c>
      <c r="C53" s="108" t="s">
        <v>185</v>
      </c>
      <c r="D53" s="48">
        <v>46</v>
      </c>
      <c r="E53" s="80">
        <v>6300</v>
      </c>
      <c r="F53" s="81">
        <v>5580</v>
      </c>
      <c r="G53" s="83" t="s">
        <v>92</v>
      </c>
      <c r="H53" s="6"/>
    </row>
    <row r="54" spans="1:8" ht="22.5" x14ac:dyDescent="0.2">
      <c r="A54" s="21">
        <v>5</v>
      </c>
      <c r="B54" s="83" t="s">
        <v>125</v>
      </c>
      <c r="C54" s="83" t="s">
        <v>126</v>
      </c>
      <c r="D54" s="48">
        <v>39</v>
      </c>
      <c r="E54" s="80">
        <v>4800</v>
      </c>
      <c r="F54" s="81">
        <v>4390</v>
      </c>
      <c r="G54" s="83" t="s">
        <v>92</v>
      </c>
      <c r="H54" s="6"/>
    </row>
    <row r="55" spans="1:8" ht="36.75" customHeight="1" x14ac:dyDescent="0.2">
      <c r="A55" s="21">
        <v>6</v>
      </c>
      <c r="B55" s="108" t="s">
        <v>51</v>
      </c>
      <c r="C55" s="108" t="s">
        <v>52</v>
      </c>
      <c r="D55" s="48">
        <v>37</v>
      </c>
      <c r="E55" s="80">
        <v>11000</v>
      </c>
      <c r="F55" s="81">
        <v>4170</v>
      </c>
      <c r="G55" s="83" t="s">
        <v>92</v>
      </c>
      <c r="H55" s="6"/>
    </row>
    <row r="56" spans="1:8" ht="22.5" x14ac:dyDescent="0.2">
      <c r="A56" s="21">
        <v>7</v>
      </c>
      <c r="B56" s="108" t="s">
        <v>189</v>
      </c>
      <c r="C56" s="108" t="s">
        <v>190</v>
      </c>
      <c r="D56" s="48">
        <v>34</v>
      </c>
      <c r="E56" s="80">
        <v>4000</v>
      </c>
      <c r="F56" s="81">
        <v>3830</v>
      </c>
      <c r="G56" s="83" t="s">
        <v>92</v>
      </c>
      <c r="H56" s="6"/>
    </row>
    <row r="57" spans="1:8" ht="22.5" x14ac:dyDescent="0.2">
      <c r="A57" s="21">
        <v>8</v>
      </c>
      <c r="B57" s="108" t="s">
        <v>56</v>
      </c>
      <c r="C57" s="108" t="s">
        <v>188</v>
      </c>
      <c r="D57" s="48">
        <v>32</v>
      </c>
      <c r="E57" s="80">
        <v>3300</v>
      </c>
      <c r="F57" s="81">
        <v>3300</v>
      </c>
      <c r="G57" s="83" t="s">
        <v>92</v>
      </c>
      <c r="H57" s="6"/>
    </row>
    <row r="58" spans="1:8" ht="22.5" x14ac:dyDescent="0.2">
      <c r="A58" s="21">
        <v>9</v>
      </c>
      <c r="B58" s="108" t="s">
        <v>69</v>
      </c>
      <c r="C58" s="109" t="s">
        <v>191</v>
      </c>
      <c r="D58" s="48">
        <v>32</v>
      </c>
      <c r="E58" s="80">
        <v>8000</v>
      </c>
      <c r="F58" s="81">
        <v>3600</v>
      </c>
      <c r="G58" s="83" t="s">
        <v>92</v>
      </c>
      <c r="H58" s="6"/>
    </row>
    <row r="59" spans="1:8" ht="22.5" x14ac:dyDescent="0.2">
      <c r="A59" s="21">
        <v>10</v>
      </c>
      <c r="B59" s="108" t="s">
        <v>186</v>
      </c>
      <c r="C59" s="108" t="s">
        <v>187</v>
      </c>
      <c r="D59" s="48">
        <v>31</v>
      </c>
      <c r="E59" s="80">
        <v>2700</v>
      </c>
      <c r="F59" s="81">
        <v>2700</v>
      </c>
      <c r="G59" s="83" t="s">
        <v>92</v>
      </c>
      <c r="H59" s="6"/>
    </row>
    <row r="60" spans="1:8" ht="22.5" x14ac:dyDescent="0.2">
      <c r="A60" s="21">
        <v>11</v>
      </c>
      <c r="B60" s="108" t="s">
        <v>193</v>
      </c>
      <c r="C60" s="109" t="s">
        <v>194</v>
      </c>
      <c r="D60" s="48">
        <v>29</v>
      </c>
      <c r="E60" s="80">
        <v>6500</v>
      </c>
      <c r="F60" s="81">
        <v>3270</v>
      </c>
      <c r="G60" s="83" t="s">
        <v>92</v>
      </c>
      <c r="H60" s="6"/>
    </row>
    <row r="61" spans="1:8" ht="22.5" x14ac:dyDescent="0.2">
      <c r="A61" s="21">
        <v>12</v>
      </c>
      <c r="B61" s="108" t="s">
        <v>180</v>
      </c>
      <c r="C61" s="108" t="s">
        <v>181</v>
      </c>
      <c r="D61" s="48">
        <v>28</v>
      </c>
      <c r="E61" s="80">
        <v>3000</v>
      </c>
      <c r="F61" s="81">
        <v>3000</v>
      </c>
      <c r="G61" s="83" t="s">
        <v>92</v>
      </c>
      <c r="H61" s="6"/>
    </row>
    <row r="62" spans="1:8" ht="22.5" x14ac:dyDescent="0.2">
      <c r="A62" s="21">
        <v>13</v>
      </c>
      <c r="B62" s="109" t="s">
        <v>178</v>
      </c>
      <c r="C62" s="109" t="s">
        <v>179</v>
      </c>
      <c r="D62" s="48">
        <v>27</v>
      </c>
      <c r="E62" s="80">
        <v>2130</v>
      </c>
      <c r="F62" s="81">
        <v>2130</v>
      </c>
      <c r="G62" s="83" t="s">
        <v>92</v>
      </c>
      <c r="H62" s="6"/>
    </row>
    <row r="63" spans="1:8" ht="22.5" x14ac:dyDescent="0.2">
      <c r="A63" s="21">
        <v>14</v>
      </c>
      <c r="B63" s="109" t="s">
        <v>177</v>
      </c>
      <c r="C63" s="109" t="s">
        <v>59</v>
      </c>
      <c r="D63" s="48">
        <v>26</v>
      </c>
      <c r="E63" s="80">
        <v>3000</v>
      </c>
      <c r="F63" s="81">
        <v>2930</v>
      </c>
      <c r="G63" s="83" t="s">
        <v>92</v>
      </c>
      <c r="H63" s="6"/>
    </row>
    <row r="64" spans="1:8" ht="22.5" x14ac:dyDescent="0.2">
      <c r="A64" s="21">
        <v>15</v>
      </c>
      <c r="B64" s="108" t="s">
        <v>182</v>
      </c>
      <c r="C64" s="108" t="s">
        <v>183</v>
      </c>
      <c r="D64" s="48">
        <v>21</v>
      </c>
      <c r="E64" s="80">
        <v>3770</v>
      </c>
      <c r="F64" s="81">
        <v>2370</v>
      </c>
      <c r="G64" s="83" t="s">
        <v>92</v>
      </c>
      <c r="H64" s="6"/>
    </row>
    <row r="65" spans="1:8" ht="20.25" customHeight="1" x14ac:dyDescent="0.2">
      <c r="A65" s="8"/>
      <c r="B65" s="19" t="s">
        <v>45</v>
      </c>
      <c r="C65" s="19"/>
      <c r="D65" s="16"/>
      <c r="E65" s="64">
        <f>SUM(E50:E64)</f>
        <v>83027</v>
      </c>
      <c r="F65" s="64">
        <f>SUM(F50:F64)</f>
        <v>56820</v>
      </c>
      <c r="G65" s="13"/>
      <c r="H65" s="6"/>
    </row>
    <row r="66" spans="1:8" ht="40.5" customHeight="1" x14ac:dyDescent="0.2">
      <c r="A66" s="51"/>
      <c r="B66" s="49"/>
      <c r="C66" s="49"/>
      <c r="D66" s="74"/>
      <c r="E66" s="75"/>
      <c r="F66" s="68"/>
    </row>
    <row r="67" spans="1:8" ht="33" customHeight="1" x14ac:dyDescent="0.2">
      <c r="A67" s="124"/>
      <c r="B67" s="49"/>
      <c r="C67" s="49"/>
      <c r="D67" s="74"/>
      <c r="E67" s="75"/>
      <c r="F67" s="68"/>
    </row>
    <row r="68" spans="1:8" ht="11.25" customHeight="1" x14ac:dyDescent="0.2">
      <c r="A68" s="190" t="s">
        <v>83</v>
      </c>
      <c r="B68" s="190"/>
      <c r="C68" s="190"/>
      <c r="D68" s="190"/>
      <c r="E68" s="190"/>
      <c r="F68" s="190"/>
      <c r="G68" s="190"/>
    </row>
    <row r="69" spans="1:8" x14ac:dyDescent="0.2">
      <c r="A69" s="191" t="s">
        <v>84</v>
      </c>
      <c r="B69" s="191"/>
      <c r="C69" s="191"/>
      <c r="D69" s="191"/>
      <c r="E69" s="191"/>
      <c r="F69" s="191"/>
      <c r="G69" s="191"/>
    </row>
    <row r="70" spans="1:8" ht="77.25" x14ac:dyDescent="0.2">
      <c r="A70" s="21" t="s">
        <v>13</v>
      </c>
      <c r="B70" s="9" t="s">
        <v>1</v>
      </c>
      <c r="C70" s="9" t="s">
        <v>16</v>
      </c>
      <c r="D70" s="11" t="s">
        <v>14</v>
      </c>
      <c r="E70" s="63" t="s">
        <v>97</v>
      </c>
      <c r="F70" s="63" t="s">
        <v>98</v>
      </c>
      <c r="G70" s="8" t="s">
        <v>76</v>
      </c>
    </row>
    <row r="71" spans="1:8" ht="22.5" x14ac:dyDescent="0.2">
      <c r="A71" s="21">
        <v>1</v>
      </c>
      <c r="B71" s="109" t="s">
        <v>198</v>
      </c>
      <c r="C71" s="109" t="s">
        <v>199</v>
      </c>
      <c r="D71" s="16">
        <v>60</v>
      </c>
      <c r="E71" s="78">
        <v>13680</v>
      </c>
      <c r="F71" s="78">
        <v>13680</v>
      </c>
      <c r="G71" s="82" t="s">
        <v>93</v>
      </c>
    </row>
    <row r="72" spans="1:8" ht="22.5" x14ac:dyDescent="0.2">
      <c r="A72" s="21">
        <v>2</v>
      </c>
      <c r="B72" s="108" t="s">
        <v>196</v>
      </c>
      <c r="C72" s="108" t="s">
        <v>197</v>
      </c>
      <c r="D72" s="16">
        <v>56</v>
      </c>
      <c r="E72" s="78">
        <v>8000</v>
      </c>
      <c r="F72" s="78">
        <v>8000</v>
      </c>
      <c r="G72" s="82" t="s">
        <v>93</v>
      </c>
    </row>
    <row r="73" spans="1:8" ht="22.5" x14ac:dyDescent="0.2">
      <c r="A73" s="21">
        <v>3</v>
      </c>
      <c r="B73" s="108" t="s">
        <v>200</v>
      </c>
      <c r="C73" s="108" t="s">
        <v>201</v>
      </c>
      <c r="D73" s="16">
        <v>37</v>
      </c>
      <c r="E73" s="78">
        <v>7250</v>
      </c>
      <c r="F73" s="78">
        <v>7250</v>
      </c>
      <c r="G73" s="82" t="s">
        <v>93</v>
      </c>
    </row>
    <row r="74" spans="1:8" ht="14.25" customHeight="1" x14ac:dyDescent="0.2">
      <c r="A74" s="21"/>
      <c r="B74" s="19" t="s">
        <v>45</v>
      </c>
      <c r="C74" s="19"/>
      <c r="D74" s="86"/>
      <c r="E74" s="64">
        <f>SUM(E71:E73)</f>
        <v>28930</v>
      </c>
      <c r="F74" s="64">
        <f>SUM(F71:F73)</f>
        <v>28930</v>
      </c>
      <c r="G74" s="13"/>
    </row>
    <row r="75" spans="1:8" ht="32.25" customHeight="1" x14ac:dyDescent="0.2">
      <c r="A75" s="53"/>
      <c r="B75" s="49"/>
      <c r="C75" s="49"/>
      <c r="D75" s="87"/>
      <c r="E75" s="68"/>
      <c r="F75" s="68"/>
    </row>
    <row r="76" spans="1:8" ht="14.25" customHeight="1" x14ac:dyDescent="0.2">
      <c r="A76" s="190" t="s">
        <v>83</v>
      </c>
      <c r="B76" s="190"/>
      <c r="C76" s="190"/>
      <c r="D76" s="190"/>
      <c r="E76" s="190"/>
      <c r="F76" s="190"/>
      <c r="G76" s="190"/>
    </row>
    <row r="77" spans="1:8" x14ac:dyDescent="0.2">
      <c r="A77" s="200" t="s">
        <v>85</v>
      </c>
      <c r="B77" s="200"/>
      <c r="C77" s="200"/>
      <c r="D77" s="200"/>
      <c r="E77" s="200"/>
      <c r="F77" s="200"/>
      <c r="G77" s="200"/>
    </row>
    <row r="78" spans="1:8" ht="42" customHeight="1" x14ac:dyDescent="0.2">
      <c r="A78" s="21" t="s">
        <v>13</v>
      </c>
      <c r="B78" s="9" t="s">
        <v>1</v>
      </c>
      <c r="C78" s="9" t="s">
        <v>16</v>
      </c>
      <c r="D78" s="11" t="s">
        <v>14</v>
      </c>
      <c r="E78" s="63" t="s">
        <v>97</v>
      </c>
      <c r="F78" s="63" t="s">
        <v>98</v>
      </c>
      <c r="G78" s="8" t="s">
        <v>76</v>
      </c>
    </row>
    <row r="79" spans="1:8" ht="39" customHeight="1" x14ac:dyDescent="0.2">
      <c r="A79" s="21">
        <v>1</v>
      </c>
      <c r="B79" s="108" t="s">
        <v>202</v>
      </c>
      <c r="C79" s="108" t="s">
        <v>203</v>
      </c>
      <c r="D79" s="16">
        <v>36</v>
      </c>
      <c r="E79" s="78">
        <v>5500</v>
      </c>
      <c r="F79" s="78">
        <v>5500</v>
      </c>
      <c r="G79" s="82" t="s">
        <v>93</v>
      </c>
    </row>
    <row r="80" spans="1:8" ht="15.75" customHeight="1" x14ac:dyDescent="0.2">
      <c r="A80" s="69"/>
      <c r="B80" s="19" t="s">
        <v>45</v>
      </c>
      <c r="C80" s="19"/>
      <c r="D80" s="16"/>
      <c r="E80" s="78">
        <f>SUM(E79:E79)</f>
        <v>5500</v>
      </c>
      <c r="F80" s="79">
        <f>SUM(F79:F79)</f>
        <v>5500</v>
      </c>
      <c r="G80" s="13"/>
    </row>
    <row r="81" spans="1:7" ht="15.75" customHeight="1" x14ac:dyDescent="0.2">
      <c r="A81" s="147"/>
      <c r="B81" s="131"/>
      <c r="C81" s="131"/>
      <c r="D81" s="133"/>
      <c r="E81" s="148"/>
      <c r="F81" s="149"/>
      <c r="G81" s="132"/>
    </row>
    <row r="82" spans="1:7" ht="7.5" customHeight="1" x14ac:dyDescent="0.2">
      <c r="A82" s="150"/>
      <c r="B82" s="49"/>
      <c r="C82" s="49"/>
      <c r="D82" s="74"/>
      <c r="E82" s="151"/>
      <c r="F82" s="152"/>
      <c r="G82" s="14"/>
    </row>
    <row r="83" spans="1:7" ht="11.25" customHeight="1" x14ac:dyDescent="0.2">
      <c r="A83" s="192" t="s">
        <v>86</v>
      </c>
      <c r="B83" s="192"/>
      <c r="C83" s="192"/>
      <c r="D83" s="192"/>
      <c r="E83" s="192"/>
      <c r="F83" s="192"/>
      <c r="G83" s="192"/>
    </row>
    <row r="84" spans="1:7" x14ac:dyDescent="0.2">
      <c r="A84" s="214" t="s">
        <v>383</v>
      </c>
      <c r="B84" s="214"/>
      <c r="C84" s="214"/>
      <c r="D84" s="214"/>
      <c r="E84" s="214"/>
      <c r="F84" s="214"/>
      <c r="G84" s="214"/>
    </row>
    <row r="85" spans="1:7" ht="77.25" x14ac:dyDescent="0.2">
      <c r="A85" s="37" t="s">
        <v>13</v>
      </c>
      <c r="B85" s="38" t="s">
        <v>1</v>
      </c>
      <c r="C85" s="38" t="s">
        <v>16</v>
      </c>
      <c r="D85" s="32" t="s">
        <v>14</v>
      </c>
      <c r="E85" s="63" t="s">
        <v>97</v>
      </c>
      <c r="F85" s="63" t="s">
        <v>98</v>
      </c>
      <c r="G85" s="8" t="s">
        <v>76</v>
      </c>
    </row>
    <row r="86" spans="1:7" ht="22.5" x14ac:dyDescent="0.2">
      <c r="A86" s="37">
        <v>1</v>
      </c>
      <c r="B86" s="108" t="s">
        <v>219</v>
      </c>
      <c r="C86" s="108" t="s">
        <v>220</v>
      </c>
      <c r="D86" s="57">
        <v>25</v>
      </c>
      <c r="E86" s="84">
        <v>3000</v>
      </c>
      <c r="F86" s="78">
        <v>3000</v>
      </c>
      <c r="G86" s="82" t="s">
        <v>94</v>
      </c>
    </row>
    <row r="87" spans="1:7" ht="56.25" x14ac:dyDescent="0.2">
      <c r="A87" s="37">
        <v>2</v>
      </c>
      <c r="B87" s="108" t="s">
        <v>154</v>
      </c>
      <c r="C87" s="108" t="s">
        <v>227</v>
      </c>
      <c r="D87" s="57">
        <v>23</v>
      </c>
      <c r="E87" s="84">
        <v>4000</v>
      </c>
      <c r="F87" s="78">
        <v>3000</v>
      </c>
      <c r="G87" s="82" t="s">
        <v>94</v>
      </c>
    </row>
    <row r="88" spans="1:7" ht="22.5" x14ac:dyDescent="0.2">
      <c r="A88" s="37">
        <v>3</v>
      </c>
      <c r="B88" s="108" t="s">
        <v>261</v>
      </c>
      <c r="C88" s="108" t="s">
        <v>262</v>
      </c>
      <c r="D88" s="57">
        <v>17</v>
      </c>
      <c r="E88" s="84">
        <v>4000</v>
      </c>
      <c r="F88" s="78">
        <v>2720</v>
      </c>
      <c r="G88" s="82" t="s">
        <v>94</v>
      </c>
    </row>
    <row r="89" spans="1:7" ht="22.5" x14ac:dyDescent="0.2">
      <c r="A89" s="37">
        <v>4</v>
      </c>
      <c r="B89" s="109" t="s">
        <v>209</v>
      </c>
      <c r="C89" s="109" t="s">
        <v>210</v>
      </c>
      <c r="D89" s="57">
        <v>16</v>
      </c>
      <c r="E89" s="84">
        <v>3000</v>
      </c>
      <c r="F89" s="78">
        <v>2500</v>
      </c>
      <c r="G89" s="82" t="s">
        <v>94</v>
      </c>
    </row>
    <row r="90" spans="1:7" ht="22.5" x14ac:dyDescent="0.2">
      <c r="A90" s="37">
        <v>5</v>
      </c>
      <c r="B90" s="108" t="s">
        <v>228</v>
      </c>
      <c r="C90" s="113" t="s">
        <v>73</v>
      </c>
      <c r="D90" s="57">
        <v>15</v>
      </c>
      <c r="E90" s="84">
        <v>2590</v>
      </c>
      <c r="F90" s="78">
        <v>2400</v>
      </c>
      <c r="G90" s="82" t="s">
        <v>94</v>
      </c>
    </row>
    <row r="91" spans="1:7" ht="22.5" x14ac:dyDescent="0.2">
      <c r="A91" s="37">
        <v>6</v>
      </c>
      <c r="B91" s="108" t="s">
        <v>240</v>
      </c>
      <c r="C91" s="114" t="s">
        <v>241</v>
      </c>
      <c r="D91" s="57">
        <v>15</v>
      </c>
      <c r="E91" s="84">
        <v>2590</v>
      </c>
      <c r="F91" s="78">
        <v>2400</v>
      </c>
      <c r="G91" s="82" t="s">
        <v>94</v>
      </c>
    </row>
    <row r="92" spans="1:7" ht="22.5" x14ac:dyDescent="0.2">
      <c r="A92" s="37">
        <v>7</v>
      </c>
      <c r="B92" s="108" t="s">
        <v>238</v>
      </c>
      <c r="C92" s="108" t="s">
        <v>239</v>
      </c>
      <c r="D92" s="57">
        <v>14</v>
      </c>
      <c r="E92" s="84">
        <v>2900</v>
      </c>
      <c r="F92" s="78">
        <v>2240</v>
      </c>
      <c r="G92" s="82" t="s">
        <v>94</v>
      </c>
    </row>
    <row r="93" spans="1:7" ht="22.5" x14ac:dyDescent="0.2">
      <c r="A93" s="37">
        <v>8</v>
      </c>
      <c r="B93" s="108" t="s">
        <v>53</v>
      </c>
      <c r="C93" s="109" t="s">
        <v>254</v>
      </c>
      <c r="D93" s="57">
        <v>13</v>
      </c>
      <c r="E93" s="84">
        <v>2500</v>
      </c>
      <c r="F93" s="78">
        <v>2080</v>
      </c>
      <c r="G93" s="82" t="s">
        <v>94</v>
      </c>
    </row>
    <row r="94" spans="1:7" ht="22.5" x14ac:dyDescent="0.2">
      <c r="A94" s="37">
        <v>9</v>
      </c>
      <c r="B94" s="108" t="s">
        <v>246</v>
      </c>
      <c r="C94" s="109" t="s">
        <v>247</v>
      </c>
      <c r="D94" s="57">
        <v>13</v>
      </c>
      <c r="E94" s="84">
        <v>2000</v>
      </c>
      <c r="F94" s="78">
        <v>2000</v>
      </c>
      <c r="G94" s="82" t="s">
        <v>94</v>
      </c>
    </row>
    <row r="95" spans="1:7" ht="22.5" x14ac:dyDescent="0.2">
      <c r="A95" s="37">
        <v>10</v>
      </c>
      <c r="B95" s="108" t="s">
        <v>215</v>
      </c>
      <c r="C95" s="108" t="s">
        <v>216</v>
      </c>
      <c r="D95" s="57">
        <v>12</v>
      </c>
      <c r="E95" s="84">
        <v>2000</v>
      </c>
      <c r="F95" s="78">
        <v>1920</v>
      </c>
      <c r="G95" s="82" t="s">
        <v>94</v>
      </c>
    </row>
    <row r="96" spans="1:7" ht="22.5" x14ac:dyDescent="0.2">
      <c r="A96" s="37">
        <v>11</v>
      </c>
      <c r="B96" s="108" t="s">
        <v>223</v>
      </c>
      <c r="C96" s="108" t="s">
        <v>224</v>
      </c>
      <c r="D96" s="57">
        <v>12</v>
      </c>
      <c r="E96" s="84">
        <v>2000</v>
      </c>
      <c r="F96" s="78">
        <v>1920</v>
      </c>
      <c r="G96" s="82" t="s">
        <v>94</v>
      </c>
    </row>
    <row r="97" spans="1:7" ht="22.5" x14ac:dyDescent="0.2">
      <c r="A97" s="37">
        <v>12</v>
      </c>
      <c r="B97" s="108" t="s">
        <v>225</v>
      </c>
      <c r="C97" s="111" t="s">
        <v>226</v>
      </c>
      <c r="D97" s="57">
        <v>11</v>
      </c>
      <c r="E97" s="84">
        <v>3000</v>
      </c>
      <c r="F97" s="78">
        <v>1856</v>
      </c>
      <c r="G97" s="82" t="s">
        <v>94</v>
      </c>
    </row>
    <row r="98" spans="1:7" ht="22.5" x14ac:dyDescent="0.2">
      <c r="A98" s="37">
        <v>13</v>
      </c>
      <c r="B98" s="108" t="s">
        <v>257</v>
      </c>
      <c r="C98" s="108" t="s">
        <v>258</v>
      </c>
      <c r="D98" s="57">
        <v>8</v>
      </c>
      <c r="E98" s="84">
        <v>1500</v>
      </c>
      <c r="F98" s="78">
        <v>1280</v>
      </c>
      <c r="G98" s="82" t="s">
        <v>94</v>
      </c>
    </row>
    <row r="99" spans="1:7" ht="22.5" x14ac:dyDescent="0.2">
      <c r="A99" s="37">
        <v>14</v>
      </c>
      <c r="B99" s="108" t="s">
        <v>248</v>
      </c>
      <c r="C99" s="109" t="s">
        <v>249</v>
      </c>
      <c r="D99" s="57">
        <v>5</v>
      </c>
      <c r="E99" s="84">
        <v>3000</v>
      </c>
      <c r="F99" s="78">
        <v>1000</v>
      </c>
      <c r="G99" s="82" t="s">
        <v>94</v>
      </c>
    </row>
    <row r="100" spans="1:7" ht="17.25" customHeight="1" x14ac:dyDescent="0.2">
      <c r="A100" s="8"/>
      <c r="B100" s="19" t="s">
        <v>45</v>
      </c>
      <c r="C100" s="19"/>
      <c r="D100" s="86"/>
      <c r="E100" s="64">
        <f>SUM(E86:E99)</f>
        <v>38080</v>
      </c>
      <c r="F100" s="64">
        <f>SUM(F86:F99)</f>
        <v>30316</v>
      </c>
      <c r="G100" s="13"/>
    </row>
    <row r="101" spans="1:7" ht="13.5" customHeight="1" x14ac:dyDescent="0.2">
      <c r="A101" s="127"/>
      <c r="B101" s="131"/>
      <c r="C101" s="131"/>
      <c r="D101" s="153"/>
      <c r="E101" s="135"/>
      <c r="F101" s="135"/>
      <c r="G101" s="132"/>
    </row>
    <row r="102" spans="1:7" x14ac:dyDescent="0.2">
      <c r="A102" s="214" t="s">
        <v>382</v>
      </c>
      <c r="B102" s="214"/>
      <c r="C102" s="214"/>
      <c r="D102" s="214"/>
      <c r="E102" s="214"/>
      <c r="F102" s="214"/>
      <c r="G102" s="214"/>
    </row>
    <row r="103" spans="1:7" ht="77.25" x14ac:dyDescent="0.2">
      <c r="A103" s="37" t="s">
        <v>13</v>
      </c>
      <c r="B103" s="38" t="s">
        <v>1</v>
      </c>
      <c r="C103" s="38" t="s">
        <v>16</v>
      </c>
      <c r="D103" s="32" t="s">
        <v>14</v>
      </c>
      <c r="E103" s="63" t="s">
        <v>97</v>
      </c>
      <c r="F103" s="63" t="s">
        <v>98</v>
      </c>
      <c r="G103" s="160" t="s">
        <v>76</v>
      </c>
    </row>
    <row r="104" spans="1:7" ht="22.5" x14ac:dyDescent="0.2">
      <c r="A104" s="37">
        <v>1</v>
      </c>
      <c r="B104" s="108" t="s">
        <v>72</v>
      </c>
      <c r="C104" s="108" t="s">
        <v>206</v>
      </c>
      <c r="D104" s="57">
        <v>16</v>
      </c>
      <c r="E104" s="84">
        <v>2950</v>
      </c>
      <c r="F104" s="78">
        <v>2000</v>
      </c>
      <c r="G104" s="82" t="s">
        <v>94</v>
      </c>
    </row>
    <row r="105" spans="1:7" ht="22.5" x14ac:dyDescent="0.2">
      <c r="A105" s="37">
        <v>2</v>
      </c>
      <c r="B105" s="108" t="s">
        <v>242</v>
      </c>
      <c r="C105" s="114" t="s">
        <v>243</v>
      </c>
      <c r="D105" s="57">
        <v>14</v>
      </c>
      <c r="E105" s="84">
        <v>3000</v>
      </c>
      <c r="F105" s="78">
        <v>2000</v>
      </c>
      <c r="G105" s="82" t="s">
        <v>94</v>
      </c>
    </row>
    <row r="106" spans="1:7" ht="22.5" x14ac:dyDescent="0.2">
      <c r="A106" s="37">
        <v>3</v>
      </c>
      <c r="B106" s="108" t="s">
        <v>233</v>
      </c>
      <c r="C106" s="108" t="s">
        <v>234</v>
      </c>
      <c r="D106" s="57">
        <v>12</v>
      </c>
      <c r="E106" s="84">
        <v>5000</v>
      </c>
      <c r="F106" s="78">
        <v>1920</v>
      </c>
      <c r="G106" s="82" t="s">
        <v>94</v>
      </c>
    </row>
    <row r="107" spans="1:7" ht="22.5" x14ac:dyDescent="0.2">
      <c r="A107" s="37">
        <v>4</v>
      </c>
      <c r="B107" s="109" t="s">
        <v>207</v>
      </c>
      <c r="C107" s="109" t="s">
        <v>208</v>
      </c>
      <c r="D107" s="57">
        <v>10</v>
      </c>
      <c r="E107" s="84">
        <v>2000</v>
      </c>
      <c r="F107" s="78">
        <v>1600</v>
      </c>
      <c r="G107" s="82" t="s">
        <v>94</v>
      </c>
    </row>
    <row r="108" spans="1:7" ht="22.5" x14ac:dyDescent="0.2">
      <c r="A108" s="37">
        <v>5</v>
      </c>
      <c r="B108" s="108" t="s">
        <v>221</v>
      </c>
      <c r="C108" s="108" t="s">
        <v>222</v>
      </c>
      <c r="D108" s="57">
        <v>10</v>
      </c>
      <c r="E108" s="84">
        <v>2800</v>
      </c>
      <c r="F108" s="78">
        <v>1600</v>
      </c>
      <c r="G108" s="82" t="s">
        <v>94</v>
      </c>
    </row>
    <row r="109" spans="1:7" ht="22.5" x14ac:dyDescent="0.2">
      <c r="A109" s="37">
        <v>6</v>
      </c>
      <c r="B109" s="108" t="s">
        <v>231</v>
      </c>
      <c r="C109" s="108" t="s">
        <v>232</v>
      </c>
      <c r="D109" s="57">
        <v>10</v>
      </c>
      <c r="E109" s="84">
        <v>6500</v>
      </c>
      <c r="F109" s="78">
        <v>1600</v>
      </c>
      <c r="G109" s="82" t="s">
        <v>94</v>
      </c>
    </row>
    <row r="110" spans="1:7" ht="22.5" x14ac:dyDescent="0.2">
      <c r="A110" s="37">
        <v>7</v>
      </c>
      <c r="B110" s="108" t="s">
        <v>70</v>
      </c>
      <c r="C110" s="108" t="s">
        <v>235</v>
      </c>
      <c r="D110" s="57">
        <v>10</v>
      </c>
      <c r="E110" s="84">
        <v>1990</v>
      </c>
      <c r="F110" s="78">
        <v>1600</v>
      </c>
      <c r="G110" s="82" t="s">
        <v>94</v>
      </c>
    </row>
    <row r="111" spans="1:7" ht="22.5" x14ac:dyDescent="0.2">
      <c r="A111" s="37">
        <v>8</v>
      </c>
      <c r="B111" s="108" t="s">
        <v>244</v>
      </c>
      <c r="C111" s="109" t="s">
        <v>245</v>
      </c>
      <c r="D111" s="57">
        <v>8</v>
      </c>
      <c r="E111" s="84">
        <v>3000</v>
      </c>
      <c r="F111" s="78">
        <v>1280</v>
      </c>
      <c r="G111" s="82" t="s">
        <v>94</v>
      </c>
    </row>
    <row r="112" spans="1:7" ht="22.5" x14ac:dyDescent="0.2">
      <c r="A112" s="37">
        <v>9</v>
      </c>
      <c r="B112" s="108" t="s">
        <v>71</v>
      </c>
      <c r="C112" s="109" t="s">
        <v>265</v>
      </c>
      <c r="D112" s="57">
        <v>7</v>
      </c>
      <c r="E112" s="84">
        <v>1000</v>
      </c>
      <c r="F112" s="78">
        <v>1000</v>
      </c>
      <c r="G112" s="82" t="s">
        <v>94</v>
      </c>
    </row>
    <row r="113" spans="1:7" ht="22.5" x14ac:dyDescent="0.2">
      <c r="A113" s="37">
        <v>10</v>
      </c>
      <c r="B113" s="108" t="s">
        <v>213</v>
      </c>
      <c r="C113" s="109" t="s">
        <v>214</v>
      </c>
      <c r="D113" s="57">
        <v>6</v>
      </c>
      <c r="E113" s="84">
        <v>2000</v>
      </c>
      <c r="F113" s="78">
        <v>1000</v>
      </c>
      <c r="G113" s="82" t="s">
        <v>94</v>
      </c>
    </row>
    <row r="114" spans="1:7" ht="22.5" x14ac:dyDescent="0.2">
      <c r="A114" s="37">
        <v>11</v>
      </c>
      <c r="B114" s="108" t="s">
        <v>217</v>
      </c>
      <c r="C114" s="108" t="s">
        <v>218</v>
      </c>
      <c r="D114" s="57">
        <v>6</v>
      </c>
      <c r="E114" s="84">
        <v>2640</v>
      </c>
      <c r="F114" s="78">
        <v>1000</v>
      </c>
      <c r="G114" s="82" t="s">
        <v>94</v>
      </c>
    </row>
    <row r="115" spans="1:7" ht="22.5" x14ac:dyDescent="0.2">
      <c r="A115" s="37">
        <v>12</v>
      </c>
      <c r="B115" s="108" t="s">
        <v>204</v>
      </c>
      <c r="C115" s="111" t="s">
        <v>205</v>
      </c>
      <c r="D115" s="57">
        <v>5</v>
      </c>
      <c r="E115" s="84">
        <v>3000</v>
      </c>
      <c r="F115" s="78">
        <v>1000</v>
      </c>
      <c r="G115" s="82" t="s">
        <v>94</v>
      </c>
    </row>
    <row r="116" spans="1:7" ht="22.5" x14ac:dyDescent="0.2">
      <c r="A116" s="37">
        <v>13</v>
      </c>
      <c r="B116" s="108" t="s">
        <v>229</v>
      </c>
      <c r="C116" s="108" t="s">
        <v>230</v>
      </c>
      <c r="D116" s="57">
        <v>5</v>
      </c>
      <c r="E116" s="84">
        <v>2000</v>
      </c>
      <c r="F116" s="78">
        <v>1000</v>
      </c>
      <c r="G116" s="82" t="s">
        <v>94</v>
      </c>
    </row>
    <row r="117" spans="1:7" ht="22.5" x14ac:dyDescent="0.2">
      <c r="A117" s="37">
        <v>14</v>
      </c>
      <c r="B117" s="108" t="s">
        <v>236</v>
      </c>
      <c r="C117" s="108" t="s">
        <v>237</v>
      </c>
      <c r="D117" s="57">
        <v>5</v>
      </c>
      <c r="E117" s="84">
        <v>2000</v>
      </c>
      <c r="F117" s="78">
        <v>1000</v>
      </c>
      <c r="G117" s="82" t="s">
        <v>94</v>
      </c>
    </row>
    <row r="118" spans="1:7" ht="17.25" customHeight="1" x14ac:dyDescent="0.2">
      <c r="A118" s="160"/>
      <c r="B118" s="19" t="s">
        <v>45</v>
      </c>
      <c r="C118" s="19"/>
      <c r="D118" s="86"/>
      <c r="E118" s="64">
        <f>SUM(E104:E117)</f>
        <v>39880</v>
      </c>
      <c r="F118" s="64">
        <f>SUM(F104:F117)</f>
        <v>19600</v>
      </c>
      <c r="G118" s="13"/>
    </row>
    <row r="119" spans="1:7" x14ac:dyDescent="0.2">
      <c r="A119" s="173"/>
      <c r="B119" s="173"/>
      <c r="C119" s="173"/>
      <c r="D119" s="173"/>
      <c r="E119" s="173"/>
      <c r="F119" s="173"/>
      <c r="G119" s="173"/>
    </row>
    <row r="120" spans="1:7" x14ac:dyDescent="0.2">
      <c r="A120" s="192" t="s">
        <v>86</v>
      </c>
      <c r="B120" s="192"/>
      <c r="C120" s="192"/>
      <c r="D120" s="192"/>
      <c r="E120" s="192"/>
      <c r="F120" s="192"/>
      <c r="G120" s="192"/>
    </row>
    <row r="121" spans="1:7" x14ac:dyDescent="0.2">
      <c r="A121" s="214" t="s">
        <v>87</v>
      </c>
      <c r="B121" s="214"/>
      <c r="C121" s="214"/>
      <c r="D121" s="214"/>
      <c r="E121" s="214"/>
      <c r="F121" s="214"/>
      <c r="G121" s="214"/>
    </row>
    <row r="122" spans="1:7" ht="77.25" x14ac:dyDescent="0.2">
      <c r="A122" s="37" t="s">
        <v>13</v>
      </c>
      <c r="B122" s="38" t="s">
        <v>1</v>
      </c>
      <c r="C122" s="38" t="s">
        <v>16</v>
      </c>
      <c r="D122" s="32" t="s">
        <v>14</v>
      </c>
      <c r="E122" s="63" t="s">
        <v>97</v>
      </c>
      <c r="F122" s="63" t="s">
        <v>98</v>
      </c>
      <c r="G122" s="8" t="s">
        <v>76</v>
      </c>
    </row>
    <row r="123" spans="1:7" ht="22.5" x14ac:dyDescent="0.2">
      <c r="A123" s="37">
        <v>1</v>
      </c>
      <c r="B123" s="109" t="s">
        <v>255</v>
      </c>
      <c r="C123" s="109" t="s">
        <v>256</v>
      </c>
      <c r="D123" s="57">
        <v>25</v>
      </c>
      <c r="E123" s="84">
        <v>2000</v>
      </c>
      <c r="F123" s="78">
        <v>2000</v>
      </c>
      <c r="G123" s="82" t="s">
        <v>95</v>
      </c>
    </row>
    <row r="124" spans="1:7" ht="22.5" x14ac:dyDescent="0.2">
      <c r="A124" s="55">
        <v>2</v>
      </c>
      <c r="B124" s="108" t="s">
        <v>259</v>
      </c>
      <c r="C124" s="113" t="s">
        <v>260</v>
      </c>
      <c r="D124" s="57">
        <v>13</v>
      </c>
      <c r="E124" s="84">
        <v>1500</v>
      </c>
      <c r="F124" s="78">
        <v>1500</v>
      </c>
      <c r="G124" s="82" t="s">
        <v>95</v>
      </c>
    </row>
    <row r="125" spans="1:7" ht="27.75" customHeight="1" x14ac:dyDescent="0.2">
      <c r="A125" s="37">
        <v>3</v>
      </c>
      <c r="B125" s="115" t="s">
        <v>252</v>
      </c>
      <c r="C125" s="115" t="s">
        <v>253</v>
      </c>
      <c r="D125" s="57">
        <v>10</v>
      </c>
      <c r="E125" s="84">
        <v>1450</v>
      </c>
      <c r="F125" s="78">
        <v>1450</v>
      </c>
      <c r="G125" s="82" t="s">
        <v>95</v>
      </c>
    </row>
    <row r="126" spans="1:7" ht="22.5" x14ac:dyDescent="0.2">
      <c r="A126" s="55">
        <v>4</v>
      </c>
      <c r="B126" s="108" t="s">
        <v>250</v>
      </c>
      <c r="C126" s="108" t="s">
        <v>251</v>
      </c>
      <c r="D126" s="57">
        <v>5</v>
      </c>
      <c r="E126" s="84">
        <v>2000</v>
      </c>
      <c r="F126" s="78">
        <v>1500</v>
      </c>
      <c r="G126" s="82" t="s">
        <v>95</v>
      </c>
    </row>
    <row r="127" spans="1:7" ht="23.25" customHeight="1" x14ac:dyDescent="0.2">
      <c r="A127" s="55">
        <v>5</v>
      </c>
      <c r="B127" s="108" t="s">
        <v>263</v>
      </c>
      <c r="C127" s="109" t="s">
        <v>264</v>
      </c>
      <c r="D127" s="57">
        <v>6</v>
      </c>
      <c r="E127" s="84">
        <v>2100</v>
      </c>
      <c r="F127" s="78">
        <v>1000</v>
      </c>
      <c r="G127" s="82" t="s">
        <v>95</v>
      </c>
    </row>
    <row r="128" spans="1:7" ht="11.25" customHeight="1" x14ac:dyDescent="0.2">
      <c r="A128" s="8"/>
      <c r="B128" s="19" t="s">
        <v>45</v>
      </c>
      <c r="C128" s="19"/>
      <c r="D128" s="16"/>
      <c r="E128" s="64">
        <f>SUM(E123:E127)</f>
        <v>9050</v>
      </c>
      <c r="F128" s="64">
        <f>SUM(F123:F127)</f>
        <v>7450</v>
      </c>
      <c r="G128" s="13"/>
    </row>
    <row r="129" spans="1:7" ht="11.25" customHeight="1" x14ac:dyDescent="0.2">
      <c r="A129" s="51"/>
      <c r="B129" s="49"/>
      <c r="C129" s="49"/>
      <c r="D129" s="74"/>
      <c r="E129" s="75"/>
      <c r="F129" s="68"/>
    </row>
    <row r="130" spans="1:7" ht="11.25" customHeight="1" x14ac:dyDescent="0.2">
      <c r="A130" s="171"/>
      <c r="B130" s="49"/>
      <c r="C130" s="49"/>
      <c r="D130" s="74"/>
      <c r="E130" s="75"/>
      <c r="F130" s="68"/>
    </row>
    <row r="131" spans="1:7" x14ac:dyDescent="0.2">
      <c r="A131" s="214" t="s">
        <v>88</v>
      </c>
      <c r="B131" s="214"/>
      <c r="C131" s="214"/>
      <c r="D131" s="214"/>
      <c r="E131" s="214"/>
      <c r="F131" s="214"/>
      <c r="G131" s="214"/>
    </row>
    <row r="132" spans="1:7" x14ac:dyDescent="0.2">
      <c r="A132" s="215" t="s">
        <v>379</v>
      </c>
      <c r="B132" s="215"/>
      <c r="C132" s="215"/>
      <c r="D132" s="215"/>
      <c r="E132" s="215"/>
      <c r="F132" s="215"/>
      <c r="G132" s="215"/>
    </row>
    <row r="133" spans="1:7" ht="117.75" x14ac:dyDescent="0.2">
      <c r="A133" s="37" t="s">
        <v>13</v>
      </c>
      <c r="B133" s="38" t="s">
        <v>1</v>
      </c>
      <c r="C133" s="38" t="s">
        <v>16</v>
      </c>
      <c r="D133" s="39" t="s">
        <v>14</v>
      </c>
      <c r="E133" s="63" t="s">
        <v>97</v>
      </c>
      <c r="F133" s="63" t="s">
        <v>98</v>
      </c>
      <c r="G133" s="8" t="s">
        <v>76</v>
      </c>
    </row>
    <row r="134" spans="1:7" ht="22.5" x14ac:dyDescent="0.2">
      <c r="A134" s="37">
        <v>1</v>
      </c>
      <c r="B134" s="108" t="s">
        <v>129</v>
      </c>
      <c r="C134" s="108" t="s">
        <v>272</v>
      </c>
      <c r="D134" s="57">
        <v>36</v>
      </c>
      <c r="E134" s="84">
        <v>4000</v>
      </c>
      <c r="F134" s="78">
        <v>4000</v>
      </c>
      <c r="G134" s="82" t="s">
        <v>385</v>
      </c>
    </row>
    <row r="135" spans="1:7" ht="22.5" x14ac:dyDescent="0.2">
      <c r="A135" s="37">
        <v>2</v>
      </c>
      <c r="B135" s="108" t="s">
        <v>144</v>
      </c>
      <c r="C135" s="109" t="s">
        <v>271</v>
      </c>
      <c r="D135" s="57">
        <v>33</v>
      </c>
      <c r="E135" s="84">
        <v>4000</v>
      </c>
      <c r="F135" s="78">
        <v>4000</v>
      </c>
      <c r="G135" s="82" t="s">
        <v>385</v>
      </c>
    </row>
    <row r="136" spans="1:7" ht="33.75" x14ac:dyDescent="0.2">
      <c r="A136" s="37">
        <v>3</v>
      </c>
      <c r="B136" s="113" t="s">
        <v>127</v>
      </c>
      <c r="C136" s="113" t="s">
        <v>273</v>
      </c>
      <c r="D136" s="57">
        <v>25</v>
      </c>
      <c r="E136" s="84">
        <v>4000</v>
      </c>
      <c r="F136" s="78">
        <v>4000</v>
      </c>
      <c r="G136" s="82" t="s">
        <v>385</v>
      </c>
    </row>
    <row r="137" spans="1:7" ht="22.5" x14ac:dyDescent="0.2">
      <c r="A137" s="37">
        <v>4</v>
      </c>
      <c r="B137" s="108" t="s">
        <v>293</v>
      </c>
      <c r="C137" s="108" t="s">
        <v>294</v>
      </c>
      <c r="D137" s="57">
        <v>15</v>
      </c>
      <c r="E137" s="84">
        <v>3300</v>
      </c>
      <c r="F137" s="78">
        <v>2950</v>
      </c>
      <c r="G137" s="82" t="s">
        <v>385</v>
      </c>
    </row>
    <row r="138" spans="1:7" ht="22.5" x14ac:dyDescent="0.2">
      <c r="A138" s="37">
        <v>5</v>
      </c>
      <c r="B138" s="108" t="s">
        <v>170</v>
      </c>
      <c r="C138" s="109" t="s">
        <v>311</v>
      </c>
      <c r="D138" s="57">
        <v>15</v>
      </c>
      <c r="E138" s="84">
        <v>3000</v>
      </c>
      <c r="F138" s="78">
        <v>2950</v>
      </c>
      <c r="G138" s="82" t="s">
        <v>385</v>
      </c>
    </row>
    <row r="139" spans="1:7" ht="11.25" customHeight="1" x14ac:dyDescent="0.2">
      <c r="A139" s="8"/>
      <c r="B139" s="19" t="s">
        <v>45</v>
      </c>
      <c r="C139" s="19"/>
      <c r="D139" s="16"/>
      <c r="E139" s="64">
        <f>SUM(E134:E136)</f>
        <v>12000</v>
      </c>
      <c r="F139" s="64">
        <f>SUM(F134:F138)</f>
        <v>17900</v>
      </c>
      <c r="G139" s="13"/>
    </row>
    <row r="140" spans="1:7" ht="11.25" customHeight="1" x14ac:dyDescent="0.2">
      <c r="A140" s="51"/>
      <c r="B140" s="49"/>
      <c r="C140" s="49"/>
      <c r="D140" s="74"/>
      <c r="E140" s="75"/>
      <c r="F140" s="68"/>
    </row>
    <row r="141" spans="1:7" x14ac:dyDescent="0.2">
      <c r="A141" s="215" t="s">
        <v>380</v>
      </c>
      <c r="B141" s="215"/>
      <c r="C141" s="215"/>
      <c r="D141" s="215"/>
      <c r="E141" s="215"/>
      <c r="F141" s="215"/>
      <c r="G141" s="215"/>
    </row>
    <row r="142" spans="1:7" ht="117.75" x14ac:dyDescent="0.2">
      <c r="A142" s="37" t="s">
        <v>13</v>
      </c>
      <c r="B142" s="38" t="s">
        <v>1</v>
      </c>
      <c r="C142" s="38" t="s">
        <v>16</v>
      </c>
      <c r="D142" s="39" t="s">
        <v>14</v>
      </c>
      <c r="E142" s="63" t="s">
        <v>97</v>
      </c>
      <c r="F142" s="63" t="s">
        <v>98</v>
      </c>
      <c r="G142" s="160" t="s">
        <v>76</v>
      </c>
    </row>
    <row r="143" spans="1:7" ht="22.5" x14ac:dyDescent="0.2">
      <c r="A143" s="37">
        <v>1</v>
      </c>
      <c r="B143" s="109" t="s">
        <v>198</v>
      </c>
      <c r="C143" s="109" t="s">
        <v>276</v>
      </c>
      <c r="D143" s="57">
        <v>26</v>
      </c>
      <c r="E143" s="84">
        <v>3190</v>
      </c>
      <c r="F143" s="78">
        <v>3000</v>
      </c>
      <c r="G143" s="82" t="s">
        <v>385</v>
      </c>
    </row>
    <row r="144" spans="1:7" ht="22.5" x14ac:dyDescent="0.2">
      <c r="A144" s="37">
        <v>2</v>
      </c>
      <c r="B144" s="108" t="s">
        <v>54</v>
      </c>
      <c r="C144" s="108" t="s">
        <v>291</v>
      </c>
      <c r="D144" s="57">
        <v>25</v>
      </c>
      <c r="E144" s="84">
        <v>5300</v>
      </c>
      <c r="F144" s="78">
        <v>3000</v>
      </c>
      <c r="G144" s="82" t="s">
        <v>385</v>
      </c>
    </row>
    <row r="145" spans="1:7" ht="22.5" x14ac:dyDescent="0.2">
      <c r="A145" s="37">
        <v>3</v>
      </c>
      <c r="B145" s="109" t="s">
        <v>277</v>
      </c>
      <c r="C145" s="109" t="s">
        <v>278</v>
      </c>
      <c r="D145" s="57">
        <v>20</v>
      </c>
      <c r="E145" s="84">
        <v>3000</v>
      </c>
      <c r="F145" s="78">
        <v>3000</v>
      </c>
      <c r="G145" s="82" t="s">
        <v>385</v>
      </c>
    </row>
    <row r="146" spans="1:7" ht="22.5" x14ac:dyDescent="0.2">
      <c r="A146" s="37">
        <v>4</v>
      </c>
      <c r="B146" s="111" t="s">
        <v>287</v>
      </c>
      <c r="C146" s="111" t="s">
        <v>288</v>
      </c>
      <c r="D146" s="57">
        <v>20</v>
      </c>
      <c r="E146" s="84">
        <v>3000</v>
      </c>
      <c r="F146" s="78">
        <v>3000</v>
      </c>
      <c r="G146" s="82" t="s">
        <v>385</v>
      </c>
    </row>
    <row r="147" spans="1:7" ht="22.5" x14ac:dyDescent="0.2">
      <c r="A147" s="37">
        <v>5</v>
      </c>
      <c r="B147" s="111" t="s">
        <v>279</v>
      </c>
      <c r="C147" s="111" t="s">
        <v>280</v>
      </c>
      <c r="D147" s="57">
        <v>19</v>
      </c>
      <c r="E147" s="84">
        <v>4070</v>
      </c>
      <c r="F147" s="78">
        <v>3000</v>
      </c>
      <c r="G147" s="82" t="s">
        <v>385</v>
      </c>
    </row>
    <row r="148" spans="1:7" ht="33.75" x14ac:dyDescent="0.2">
      <c r="A148" s="37">
        <v>6</v>
      </c>
      <c r="B148" s="108" t="s">
        <v>281</v>
      </c>
      <c r="C148" s="108" t="s">
        <v>282</v>
      </c>
      <c r="D148" s="57">
        <v>15</v>
      </c>
      <c r="E148" s="84">
        <v>5380</v>
      </c>
      <c r="F148" s="78">
        <v>3000</v>
      </c>
      <c r="G148" s="82" t="s">
        <v>385</v>
      </c>
    </row>
    <row r="149" spans="1:7" ht="22.5" x14ac:dyDescent="0.2">
      <c r="A149" s="37">
        <v>7</v>
      </c>
      <c r="B149" s="108" t="s">
        <v>137</v>
      </c>
      <c r="C149" s="109" t="s">
        <v>312</v>
      </c>
      <c r="D149" s="57">
        <v>10</v>
      </c>
      <c r="E149" s="84">
        <v>4000</v>
      </c>
      <c r="F149" s="78">
        <v>3000</v>
      </c>
      <c r="G149" s="82" t="s">
        <v>385</v>
      </c>
    </row>
    <row r="150" spans="1:7" ht="22.5" x14ac:dyDescent="0.2">
      <c r="A150" s="37">
        <v>8</v>
      </c>
      <c r="B150" s="108" t="s">
        <v>195</v>
      </c>
      <c r="C150" s="109" t="s">
        <v>310</v>
      </c>
      <c r="D150" s="57">
        <v>5</v>
      </c>
      <c r="E150" s="84">
        <v>4100</v>
      </c>
      <c r="F150" s="78">
        <v>1000</v>
      </c>
      <c r="G150" s="82" t="s">
        <v>385</v>
      </c>
    </row>
    <row r="151" spans="1:7" ht="11.25" customHeight="1" x14ac:dyDescent="0.2">
      <c r="A151" s="160"/>
      <c r="B151" s="19" t="s">
        <v>45</v>
      </c>
      <c r="C151" s="19"/>
      <c r="D151" s="16"/>
      <c r="E151" s="64">
        <f>SUM(E143:E150)</f>
        <v>32040</v>
      </c>
      <c r="F151" s="64">
        <f>SUM(F143:F150)</f>
        <v>22000</v>
      </c>
      <c r="G151" s="13"/>
    </row>
    <row r="152" spans="1:7" x14ac:dyDescent="0.2">
      <c r="A152" s="124"/>
      <c r="B152" s="49"/>
      <c r="C152" s="49"/>
      <c r="D152" s="74"/>
      <c r="E152" s="75"/>
      <c r="F152" s="68"/>
    </row>
    <row r="153" spans="1:7" x14ac:dyDescent="0.2">
      <c r="A153" s="215" t="s">
        <v>381</v>
      </c>
      <c r="B153" s="215"/>
      <c r="C153" s="215"/>
      <c r="D153" s="215"/>
      <c r="E153" s="215"/>
      <c r="F153" s="215"/>
      <c r="G153" s="215"/>
    </row>
    <row r="154" spans="1:7" ht="117.75" x14ac:dyDescent="0.2">
      <c r="A154" s="37" t="s">
        <v>13</v>
      </c>
      <c r="B154" s="38" t="s">
        <v>1</v>
      </c>
      <c r="C154" s="38" t="s">
        <v>16</v>
      </c>
      <c r="D154" s="39" t="s">
        <v>14</v>
      </c>
      <c r="E154" s="63" t="s">
        <v>97</v>
      </c>
      <c r="F154" s="63" t="s">
        <v>98</v>
      </c>
      <c r="G154" s="160" t="s">
        <v>76</v>
      </c>
    </row>
    <row r="155" spans="1:7" ht="22.5" x14ac:dyDescent="0.2">
      <c r="A155" s="37">
        <v>1</v>
      </c>
      <c r="B155" s="108" t="s">
        <v>356</v>
      </c>
      <c r="C155" s="108" t="s">
        <v>290</v>
      </c>
      <c r="D155" s="57">
        <v>25</v>
      </c>
      <c r="E155" s="84">
        <v>1400</v>
      </c>
      <c r="F155" s="78">
        <v>1400</v>
      </c>
      <c r="G155" s="82" t="s">
        <v>385</v>
      </c>
    </row>
    <row r="156" spans="1:7" ht="22.5" x14ac:dyDescent="0.2">
      <c r="A156" s="37">
        <v>2</v>
      </c>
      <c r="B156" s="108" t="s">
        <v>283</v>
      </c>
      <c r="C156" s="108" t="s">
        <v>284</v>
      </c>
      <c r="D156" s="57">
        <v>23</v>
      </c>
      <c r="E156" s="84">
        <v>2000</v>
      </c>
      <c r="F156" s="78">
        <v>2000</v>
      </c>
      <c r="G156" s="82" t="s">
        <v>385</v>
      </c>
    </row>
    <row r="157" spans="1:7" ht="22.5" x14ac:dyDescent="0.2">
      <c r="A157" s="37">
        <v>3</v>
      </c>
      <c r="B157" s="108" t="s">
        <v>61</v>
      </c>
      <c r="C157" s="108" t="s">
        <v>266</v>
      </c>
      <c r="D157" s="57">
        <v>21</v>
      </c>
      <c r="E157" s="84">
        <v>3995</v>
      </c>
      <c r="F157" s="78">
        <v>2000</v>
      </c>
      <c r="G157" s="82" t="s">
        <v>385</v>
      </c>
    </row>
    <row r="158" spans="1:7" ht="22.5" x14ac:dyDescent="0.2">
      <c r="A158" s="37">
        <v>4</v>
      </c>
      <c r="B158" s="108" t="s">
        <v>307</v>
      </c>
      <c r="C158" s="109" t="s">
        <v>308</v>
      </c>
      <c r="D158" s="57">
        <v>21</v>
      </c>
      <c r="E158" s="84">
        <v>1940</v>
      </c>
      <c r="F158" s="78">
        <v>1900</v>
      </c>
      <c r="G158" s="82" t="s">
        <v>385</v>
      </c>
    </row>
    <row r="159" spans="1:7" ht="22.5" x14ac:dyDescent="0.2">
      <c r="A159" s="37">
        <v>5</v>
      </c>
      <c r="B159" s="108" t="s">
        <v>274</v>
      </c>
      <c r="C159" s="108" t="s">
        <v>275</v>
      </c>
      <c r="D159" s="57">
        <v>20</v>
      </c>
      <c r="E159" s="84">
        <v>3210</v>
      </c>
      <c r="F159" s="78">
        <v>2000</v>
      </c>
      <c r="G159" s="82" t="s">
        <v>385</v>
      </c>
    </row>
    <row r="160" spans="1:7" ht="22.5" x14ac:dyDescent="0.2">
      <c r="A160" s="37">
        <v>6</v>
      </c>
      <c r="B160" s="108" t="s">
        <v>135</v>
      </c>
      <c r="C160" s="117" t="s">
        <v>304</v>
      </c>
      <c r="D160" s="57">
        <v>20</v>
      </c>
      <c r="E160" s="84">
        <v>4000</v>
      </c>
      <c r="F160" s="78">
        <v>2000</v>
      </c>
      <c r="G160" s="82" t="s">
        <v>385</v>
      </c>
    </row>
    <row r="161" spans="1:7" ht="22.5" x14ac:dyDescent="0.2">
      <c r="A161" s="37">
        <v>7</v>
      </c>
      <c r="B161" s="108" t="s">
        <v>64</v>
      </c>
      <c r="C161" s="109" t="s">
        <v>66</v>
      </c>
      <c r="D161" s="57">
        <v>20</v>
      </c>
      <c r="E161" s="84">
        <v>1975</v>
      </c>
      <c r="F161" s="78">
        <v>1500</v>
      </c>
      <c r="G161" s="82" t="s">
        <v>385</v>
      </c>
    </row>
    <row r="162" spans="1:7" ht="22.5" x14ac:dyDescent="0.2">
      <c r="A162" s="37">
        <v>8</v>
      </c>
      <c r="B162" s="108" t="s">
        <v>300</v>
      </c>
      <c r="C162" s="108" t="s">
        <v>301</v>
      </c>
      <c r="D162" s="57">
        <v>19</v>
      </c>
      <c r="E162" s="84">
        <v>3700</v>
      </c>
      <c r="F162" s="78">
        <v>2000</v>
      </c>
      <c r="G162" s="82" t="s">
        <v>385</v>
      </c>
    </row>
    <row r="163" spans="1:7" ht="22.5" x14ac:dyDescent="0.2">
      <c r="A163" s="37">
        <v>9</v>
      </c>
      <c r="B163" s="108" t="s">
        <v>357</v>
      </c>
      <c r="C163" s="108" t="s">
        <v>296</v>
      </c>
      <c r="D163" s="57">
        <v>15</v>
      </c>
      <c r="E163" s="84">
        <v>5400</v>
      </c>
      <c r="F163" s="78">
        <v>1500</v>
      </c>
      <c r="G163" s="82" t="s">
        <v>385</v>
      </c>
    </row>
    <row r="164" spans="1:7" ht="22.5" x14ac:dyDescent="0.2">
      <c r="A164" s="37">
        <v>10</v>
      </c>
      <c r="B164" s="108" t="s">
        <v>65</v>
      </c>
      <c r="C164" s="108" t="s">
        <v>297</v>
      </c>
      <c r="D164" s="57">
        <v>14</v>
      </c>
      <c r="E164" s="84">
        <v>3000</v>
      </c>
      <c r="F164" s="78">
        <v>1500</v>
      </c>
      <c r="G164" s="82" t="s">
        <v>385</v>
      </c>
    </row>
    <row r="165" spans="1:7" ht="22.5" x14ac:dyDescent="0.2">
      <c r="A165" s="37">
        <v>11</v>
      </c>
      <c r="B165" s="108" t="s">
        <v>158</v>
      </c>
      <c r="C165" s="108" t="s">
        <v>299</v>
      </c>
      <c r="D165" s="57">
        <v>14</v>
      </c>
      <c r="E165" s="84">
        <v>2000</v>
      </c>
      <c r="F165" s="78">
        <v>1500</v>
      </c>
      <c r="G165" s="82" t="s">
        <v>385</v>
      </c>
    </row>
    <row r="166" spans="1:7" ht="22.5" x14ac:dyDescent="0.2">
      <c r="A166" s="37">
        <v>12</v>
      </c>
      <c r="B166" s="108" t="s">
        <v>305</v>
      </c>
      <c r="C166" s="109" t="s">
        <v>306</v>
      </c>
      <c r="D166" s="57">
        <v>14</v>
      </c>
      <c r="E166" s="84">
        <v>2000</v>
      </c>
      <c r="F166" s="78">
        <v>1500</v>
      </c>
      <c r="G166" s="82" t="s">
        <v>385</v>
      </c>
    </row>
    <row r="167" spans="1:7" ht="22.5" x14ac:dyDescent="0.2">
      <c r="A167" s="37">
        <v>13</v>
      </c>
      <c r="B167" s="108" t="s">
        <v>267</v>
      </c>
      <c r="C167" s="116" t="s">
        <v>268</v>
      </c>
      <c r="D167" s="57">
        <v>13</v>
      </c>
      <c r="E167" s="84">
        <v>4000</v>
      </c>
      <c r="F167" s="78">
        <v>1500</v>
      </c>
      <c r="G167" s="82" t="s">
        <v>385</v>
      </c>
    </row>
    <row r="168" spans="1:7" ht="22.5" x14ac:dyDescent="0.2">
      <c r="A168" s="37">
        <v>14</v>
      </c>
      <c r="B168" s="108" t="s">
        <v>285</v>
      </c>
      <c r="C168" s="108" t="s">
        <v>286</v>
      </c>
      <c r="D168" s="57">
        <v>13</v>
      </c>
      <c r="E168" s="84">
        <v>3750</v>
      </c>
      <c r="F168" s="78">
        <v>1500</v>
      </c>
      <c r="G168" s="82" t="s">
        <v>385</v>
      </c>
    </row>
    <row r="169" spans="1:7" ht="22.5" x14ac:dyDescent="0.2">
      <c r="A169" s="37">
        <v>15</v>
      </c>
      <c r="B169" s="108" t="s">
        <v>51</v>
      </c>
      <c r="C169" s="108" t="s">
        <v>298</v>
      </c>
      <c r="D169" s="57">
        <v>13</v>
      </c>
      <c r="E169" s="84">
        <v>2500</v>
      </c>
      <c r="F169" s="78">
        <v>2000</v>
      </c>
      <c r="G169" s="82" t="s">
        <v>385</v>
      </c>
    </row>
    <row r="170" spans="1:7" ht="22.5" x14ac:dyDescent="0.2">
      <c r="A170" s="37">
        <v>16</v>
      </c>
      <c r="B170" s="108" t="s">
        <v>302</v>
      </c>
      <c r="C170" s="108" t="s">
        <v>303</v>
      </c>
      <c r="D170" s="57">
        <v>13</v>
      </c>
      <c r="E170" s="84">
        <v>1680</v>
      </c>
      <c r="F170" s="78">
        <v>1500</v>
      </c>
      <c r="G170" s="82" t="s">
        <v>385</v>
      </c>
    </row>
    <row r="171" spans="1:7" ht="22.5" x14ac:dyDescent="0.2">
      <c r="A171" s="37">
        <v>17</v>
      </c>
      <c r="B171" s="108" t="s">
        <v>269</v>
      </c>
      <c r="C171" s="108" t="s">
        <v>270</v>
      </c>
      <c r="D171" s="57">
        <v>10</v>
      </c>
      <c r="E171" s="84">
        <v>3000</v>
      </c>
      <c r="F171" s="78">
        <v>1500</v>
      </c>
      <c r="G171" s="82" t="s">
        <v>385</v>
      </c>
    </row>
    <row r="172" spans="1:7" ht="22.5" x14ac:dyDescent="0.2">
      <c r="A172" s="37">
        <v>18</v>
      </c>
      <c r="B172" s="108" t="s">
        <v>55</v>
      </c>
      <c r="C172" s="108" t="s">
        <v>292</v>
      </c>
      <c r="D172" s="57">
        <v>10</v>
      </c>
      <c r="E172" s="84">
        <v>3000</v>
      </c>
      <c r="F172" s="78">
        <v>1600</v>
      </c>
      <c r="G172" s="82" t="s">
        <v>385</v>
      </c>
    </row>
    <row r="173" spans="1:7" ht="22.5" x14ac:dyDescent="0.2">
      <c r="A173" s="37">
        <v>19</v>
      </c>
      <c r="B173" s="108" t="s">
        <v>193</v>
      </c>
      <c r="C173" s="109" t="s">
        <v>309</v>
      </c>
      <c r="D173" s="57">
        <v>3</v>
      </c>
      <c r="E173" s="84">
        <v>3000</v>
      </c>
      <c r="F173" s="78">
        <v>1000</v>
      </c>
      <c r="G173" s="82" t="s">
        <v>385</v>
      </c>
    </row>
    <row r="174" spans="1:7" ht="11.25" customHeight="1" x14ac:dyDescent="0.2">
      <c r="A174" s="160"/>
      <c r="B174" s="19" t="s">
        <v>45</v>
      </c>
      <c r="C174" s="19"/>
      <c r="D174" s="16"/>
      <c r="E174" s="64">
        <f>SUM(E155:E173)</f>
        <v>55550</v>
      </c>
      <c r="F174" s="64">
        <f>SUM(F155:F173)</f>
        <v>31400</v>
      </c>
      <c r="G174" s="13"/>
    </row>
    <row r="175" spans="1:7" ht="11.25" customHeight="1" x14ac:dyDescent="0.2">
      <c r="A175" s="172"/>
      <c r="B175" s="174"/>
      <c r="C175" s="174"/>
      <c r="D175" s="175"/>
      <c r="E175" s="176"/>
      <c r="F175" s="176"/>
      <c r="G175" s="177"/>
    </row>
    <row r="176" spans="1:7" x14ac:dyDescent="0.2">
      <c r="A176" s="214" t="s">
        <v>89</v>
      </c>
      <c r="B176" s="214"/>
      <c r="C176" s="214"/>
      <c r="D176" s="214"/>
      <c r="E176" s="214"/>
      <c r="F176" s="214"/>
      <c r="G176" s="214"/>
    </row>
    <row r="177" spans="1:9" ht="95.25" customHeight="1" x14ac:dyDescent="0.2">
      <c r="A177" s="57" t="s">
        <v>13</v>
      </c>
      <c r="B177" s="58" t="s">
        <v>36</v>
      </c>
      <c r="C177" s="58" t="s">
        <v>16</v>
      </c>
      <c r="D177" s="32" t="s">
        <v>14</v>
      </c>
      <c r="E177" s="63" t="s">
        <v>97</v>
      </c>
      <c r="F177" s="63" t="s">
        <v>98</v>
      </c>
      <c r="G177" s="8" t="s">
        <v>76</v>
      </c>
    </row>
    <row r="178" spans="1:9" ht="24.75" customHeight="1" x14ac:dyDescent="0.2">
      <c r="A178" s="37">
        <v>1</v>
      </c>
      <c r="B178" s="108" t="s">
        <v>314</v>
      </c>
      <c r="C178" s="108" t="s">
        <v>315</v>
      </c>
      <c r="D178" s="19">
        <v>10</v>
      </c>
      <c r="E178" s="78">
        <v>74000</v>
      </c>
      <c r="F178" s="78">
        <v>25000</v>
      </c>
      <c r="G178" s="82" t="s">
        <v>96</v>
      </c>
    </row>
    <row r="179" spans="1:9" ht="24.75" customHeight="1" x14ac:dyDescent="0.2">
      <c r="A179" s="55">
        <v>2</v>
      </c>
      <c r="B179" s="108" t="s">
        <v>339</v>
      </c>
      <c r="C179" s="108" t="s">
        <v>358</v>
      </c>
      <c r="D179" s="19">
        <v>10</v>
      </c>
      <c r="E179" s="85">
        <v>40000</v>
      </c>
      <c r="F179" s="78">
        <v>12000</v>
      </c>
      <c r="G179" s="82" t="s">
        <v>96</v>
      </c>
      <c r="H179" s="59"/>
    </row>
    <row r="180" spans="1:9" ht="24.75" customHeight="1" x14ac:dyDescent="0.2">
      <c r="A180" s="37">
        <v>3</v>
      </c>
      <c r="B180" s="109" t="s">
        <v>316</v>
      </c>
      <c r="C180" s="109" t="s">
        <v>317</v>
      </c>
      <c r="D180" s="19">
        <v>8</v>
      </c>
      <c r="E180" s="78">
        <v>29412</v>
      </c>
      <c r="F180" s="78">
        <v>8000</v>
      </c>
      <c r="G180" s="82" t="s">
        <v>96</v>
      </c>
      <c r="H180" s="59"/>
    </row>
    <row r="181" spans="1:9" ht="24.75" customHeight="1" x14ac:dyDescent="0.2">
      <c r="A181" s="8"/>
      <c r="B181" s="70" t="s">
        <v>45</v>
      </c>
      <c r="C181" s="71"/>
      <c r="D181" s="86"/>
      <c r="E181" s="64">
        <f>SUM(E178:E180)</f>
        <v>143412</v>
      </c>
      <c r="F181" s="64">
        <f>SUM(F178:F180)</f>
        <v>45000</v>
      </c>
      <c r="G181" s="13"/>
      <c r="H181" s="59"/>
    </row>
    <row r="182" spans="1:9" ht="34.5" customHeight="1" x14ac:dyDescent="0.2">
      <c r="A182" s="51"/>
      <c r="B182" s="72" t="s">
        <v>90</v>
      </c>
      <c r="C182" s="73"/>
      <c r="D182" s="87"/>
      <c r="E182" s="68">
        <f>E181+E139+E128+E100+E80+E65+E44+E19+E74</f>
        <v>808863.61</v>
      </c>
      <c r="F182" s="68">
        <f>F181+F139+F128+F100+F80+F65+F44+F19+F74+F8+F174+F151+F118</f>
        <v>493680</v>
      </c>
      <c r="H182" s="59"/>
    </row>
    <row r="183" spans="1:9" ht="33" customHeight="1" x14ac:dyDescent="0.2">
      <c r="A183" s="60"/>
      <c r="B183" s="72"/>
      <c r="C183" s="73"/>
      <c r="D183" s="87"/>
      <c r="E183" s="68"/>
      <c r="F183" s="68"/>
    </row>
    <row r="184" spans="1:9" ht="42" customHeight="1" x14ac:dyDescent="0.2">
      <c r="A184" s="60"/>
      <c r="B184" s="186" t="s">
        <v>378</v>
      </c>
      <c r="C184" s="186"/>
      <c r="D184" s="186"/>
      <c r="E184" s="186"/>
      <c r="F184" s="68"/>
      <c r="H184" s="59"/>
      <c r="I184" s="59"/>
    </row>
    <row r="185" spans="1:9" ht="23.25" customHeight="1" x14ac:dyDescent="0.2">
      <c r="A185" s="56"/>
      <c r="B185" s="36"/>
      <c r="D185" s="88"/>
      <c r="E185" s="7"/>
      <c r="F185" s="7"/>
      <c r="G185" s="12"/>
      <c r="H185" s="59"/>
      <c r="I185" s="59"/>
    </row>
    <row r="186" spans="1:9" ht="21" customHeight="1" x14ac:dyDescent="0.2">
      <c r="A186" s="56"/>
      <c r="B186" s="36"/>
      <c r="D186" s="88"/>
      <c r="E186" s="36"/>
      <c r="F186" s="7"/>
      <c r="G186" s="12"/>
      <c r="H186" s="59"/>
      <c r="I186" s="59"/>
    </row>
    <row r="187" spans="1:9" ht="24" customHeight="1" x14ac:dyDescent="0.2">
      <c r="A187" s="56"/>
      <c r="B187" s="36"/>
      <c r="D187" s="88"/>
      <c r="E187" s="36"/>
      <c r="F187" s="7"/>
      <c r="G187" s="12"/>
      <c r="H187" s="59"/>
      <c r="I187" s="59"/>
    </row>
    <row r="188" spans="1:9" ht="23.25" customHeight="1" x14ac:dyDescent="0.2">
      <c r="A188" s="56"/>
      <c r="B188" s="36"/>
      <c r="D188" s="88"/>
      <c r="E188" s="36"/>
      <c r="F188" s="7"/>
      <c r="G188" s="12"/>
      <c r="H188" s="59"/>
      <c r="I188" s="59"/>
    </row>
    <row r="189" spans="1:9" ht="19.5" customHeight="1" x14ac:dyDescent="0.2">
      <c r="A189" s="56"/>
      <c r="B189" s="36"/>
      <c r="D189" s="88"/>
      <c r="E189" s="36"/>
      <c r="F189" s="7"/>
      <c r="G189" s="12"/>
      <c r="H189" s="59"/>
      <c r="I189" s="59"/>
    </row>
    <row r="190" spans="1:9" ht="21.75" customHeight="1" x14ac:dyDescent="0.2">
      <c r="A190" s="56"/>
      <c r="B190" s="36"/>
      <c r="D190" s="88"/>
      <c r="E190" s="36"/>
      <c r="F190" s="7"/>
      <c r="G190" s="12"/>
      <c r="H190" s="59"/>
      <c r="I190" s="59"/>
    </row>
    <row r="191" spans="1:9" ht="20.25" customHeight="1" x14ac:dyDescent="0.2">
      <c r="A191" s="56"/>
      <c r="B191" s="36"/>
      <c r="D191" s="88"/>
      <c r="E191" s="36"/>
      <c r="F191" s="7"/>
      <c r="G191" s="12"/>
      <c r="H191" s="59"/>
      <c r="I191" s="59"/>
    </row>
    <row r="192" spans="1:9" ht="22.5" customHeight="1" x14ac:dyDescent="0.2">
      <c r="A192" s="56"/>
      <c r="B192" s="36"/>
      <c r="D192" s="88"/>
      <c r="E192" s="36"/>
      <c r="F192" s="7"/>
      <c r="G192" s="12"/>
    </row>
    <row r="193" spans="1:5" x14ac:dyDescent="0.2">
      <c r="A193" s="56"/>
      <c r="B193" s="36"/>
      <c r="D193" s="88"/>
      <c r="E193" s="36"/>
    </row>
    <row r="194" spans="1:5" x14ac:dyDescent="0.2">
      <c r="A194" s="56"/>
      <c r="B194" s="36"/>
      <c r="D194" s="88"/>
      <c r="E194" s="36"/>
    </row>
  </sheetData>
  <sortState ref="B123:D127">
    <sortCondition descending="1" ref="D123:D127"/>
  </sortState>
  <mergeCells count="24">
    <mergeCell ref="A176:G176"/>
    <mergeCell ref="B184:E184"/>
    <mergeCell ref="A77:G77"/>
    <mergeCell ref="A83:G83"/>
    <mergeCell ref="A84:G84"/>
    <mergeCell ref="A121:G121"/>
    <mergeCell ref="A131:G131"/>
    <mergeCell ref="A120:G120"/>
    <mergeCell ref="A102:G102"/>
    <mergeCell ref="A132:G132"/>
    <mergeCell ref="A141:G141"/>
    <mergeCell ref="A153:G153"/>
    <mergeCell ref="A47:G47"/>
    <mergeCell ref="A48:G48"/>
    <mergeCell ref="A68:G68"/>
    <mergeCell ref="A69:G69"/>
    <mergeCell ref="A76:G76"/>
    <mergeCell ref="A1:G1"/>
    <mergeCell ref="A10:G10"/>
    <mergeCell ref="A11:G11"/>
    <mergeCell ref="A22:G22"/>
    <mergeCell ref="A23:G23"/>
    <mergeCell ref="A3:G3"/>
    <mergeCell ref="A4:G4"/>
  </mergeCells>
  <pageMargins left="0" right="0" top="0" bottom="0"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18" sqref="D18"/>
    </sheetView>
  </sheetViews>
  <sheetFormatPr defaultRowHeight="15" x14ac:dyDescent="0.25"/>
  <cols>
    <col min="1" max="1" width="51.140625" customWidth="1"/>
    <col min="2" max="2" width="10.85546875" style="3" customWidth="1"/>
    <col min="4" max="4" width="54.42578125" customWidth="1"/>
    <col min="5" max="5" width="11" style="3" customWidth="1"/>
    <col min="6" max="6" width="10.140625" bestFit="1" customWidth="1"/>
    <col min="8" max="8" width="10.140625" bestFit="1" customWidth="1"/>
  </cols>
  <sheetData>
    <row r="1" spans="1:7" x14ac:dyDescent="0.25">
      <c r="A1" s="217" t="s">
        <v>119</v>
      </c>
      <c r="B1" s="217"/>
      <c r="C1" s="217"/>
      <c r="D1" s="217"/>
      <c r="E1" s="217"/>
    </row>
    <row r="2" spans="1:7" x14ac:dyDescent="0.25">
      <c r="A2" s="40" t="s">
        <v>39</v>
      </c>
      <c r="B2" s="41">
        <v>555000</v>
      </c>
    </row>
    <row r="3" spans="1:7" ht="24.75" customHeight="1" x14ac:dyDescent="0.25">
      <c r="A3" s="40" t="s">
        <v>38</v>
      </c>
      <c r="B3" s="42">
        <v>25000</v>
      </c>
      <c r="D3" s="216" t="s">
        <v>120</v>
      </c>
      <c r="E3" s="216"/>
    </row>
    <row r="4" spans="1:7" ht="50.25" customHeight="1" x14ac:dyDescent="0.25">
      <c r="A4" s="43" t="s">
        <v>37</v>
      </c>
      <c r="B4" s="42">
        <v>25000</v>
      </c>
      <c r="D4" s="94" t="s">
        <v>346</v>
      </c>
      <c r="E4" s="104" t="s">
        <v>341</v>
      </c>
    </row>
    <row r="5" spans="1:7" x14ac:dyDescent="0.25">
      <c r="A5" s="1"/>
      <c r="B5" s="42"/>
      <c r="D5" s="94" t="s">
        <v>347</v>
      </c>
      <c r="E5" s="104" t="s">
        <v>355</v>
      </c>
    </row>
    <row r="6" spans="1:7" x14ac:dyDescent="0.25">
      <c r="A6" s="44" t="s">
        <v>40</v>
      </c>
      <c r="B6" s="41">
        <f>B2-B3-B4</f>
        <v>505000</v>
      </c>
      <c r="D6" s="94" t="s">
        <v>121</v>
      </c>
      <c r="E6" s="104">
        <f>E4+E5</f>
        <v>864</v>
      </c>
    </row>
    <row r="7" spans="1:7" ht="13.5" customHeight="1" x14ac:dyDescent="0.25">
      <c r="A7" s="1"/>
      <c r="B7" s="42"/>
      <c r="D7" s="40" t="s">
        <v>336</v>
      </c>
      <c r="E7" s="164">
        <f>B10/E6</f>
        <v>112.5144675925926</v>
      </c>
      <c r="G7" s="162"/>
    </row>
    <row r="8" spans="1:7" ht="29.25" customHeight="1" x14ac:dyDescent="0.25">
      <c r="A8" s="44" t="s">
        <v>43</v>
      </c>
      <c r="B8" s="41">
        <f>B6*55%</f>
        <v>277750</v>
      </c>
      <c r="D8" s="94" t="s">
        <v>338</v>
      </c>
      <c r="E8" s="41"/>
      <c r="F8" s="3"/>
    </row>
    <row r="9" spans="1:7" ht="30" x14ac:dyDescent="0.25">
      <c r="A9" s="1" t="s">
        <v>351</v>
      </c>
      <c r="B9" s="42">
        <f>B8*55%</f>
        <v>152762.5</v>
      </c>
      <c r="D9" s="94" t="s">
        <v>348</v>
      </c>
      <c r="E9" s="104" t="s">
        <v>329</v>
      </c>
    </row>
    <row r="10" spans="1:7" ht="30.75" customHeight="1" x14ac:dyDescent="0.25">
      <c r="A10" s="1" t="s">
        <v>350</v>
      </c>
      <c r="B10" s="42">
        <f>B8*35%</f>
        <v>97212.5</v>
      </c>
      <c r="D10" s="40" t="s">
        <v>345</v>
      </c>
      <c r="E10" s="164">
        <f>B13/E9</f>
        <v>169.04260299625469</v>
      </c>
      <c r="F10" s="162"/>
      <c r="G10" s="162"/>
    </row>
    <row r="11" spans="1:7" x14ac:dyDescent="0.25">
      <c r="A11" s="1" t="s">
        <v>41</v>
      </c>
      <c r="B11" s="42">
        <f>SUM(B9:B10)</f>
        <v>249975</v>
      </c>
      <c r="D11" s="94" t="s">
        <v>349</v>
      </c>
      <c r="E11" s="104" t="s">
        <v>337</v>
      </c>
    </row>
    <row r="12" spans="1:7" ht="18" customHeight="1" x14ac:dyDescent="0.25">
      <c r="A12" s="1" t="s">
        <v>352</v>
      </c>
      <c r="B12" s="42">
        <f>B8-B11</f>
        <v>27775</v>
      </c>
      <c r="D12" s="40" t="s">
        <v>327</v>
      </c>
      <c r="E12" s="165">
        <f>B14/E11</f>
        <v>394.53125</v>
      </c>
    </row>
    <row r="13" spans="1:7" ht="30.75" customHeight="1" x14ac:dyDescent="0.25">
      <c r="A13" s="94" t="s">
        <v>353</v>
      </c>
      <c r="B13" s="42">
        <f>B12+B9</f>
        <v>180537.5</v>
      </c>
      <c r="D13" s="94" t="s">
        <v>370</v>
      </c>
      <c r="E13" s="170">
        <f>323+59+565</f>
        <v>947</v>
      </c>
    </row>
    <row r="14" spans="1:7" ht="25.5" customHeight="1" x14ac:dyDescent="0.25">
      <c r="A14" s="44" t="s">
        <v>42</v>
      </c>
      <c r="B14" s="41">
        <f>B6*15%</f>
        <v>75750</v>
      </c>
      <c r="D14" s="40" t="s">
        <v>122</v>
      </c>
      <c r="E14" s="164">
        <f>B15/E13</f>
        <v>159.97888067581837</v>
      </c>
      <c r="F14" s="3"/>
      <c r="G14" s="3"/>
    </row>
    <row r="15" spans="1:7" x14ac:dyDescent="0.25">
      <c r="A15" s="44" t="s">
        <v>44</v>
      </c>
      <c r="B15" s="41">
        <f>B6*30%</f>
        <v>151500</v>
      </c>
      <c r="D15" s="3"/>
    </row>
    <row r="17" spans="1:11" ht="30" x14ac:dyDescent="0.25">
      <c r="A17" s="103" t="s">
        <v>372</v>
      </c>
      <c r="B17" s="4">
        <f>188371+97213+34430+49916+7450+71300+45000</f>
        <v>493680</v>
      </c>
      <c r="D17" s="3"/>
      <c r="H17" s="3"/>
    </row>
    <row r="18" spans="1:11" ht="30" x14ac:dyDescent="0.25">
      <c r="A18" s="168" t="s">
        <v>344</v>
      </c>
      <c r="B18" s="54">
        <f>22834-7834</f>
        <v>15000</v>
      </c>
      <c r="D18" s="178" t="s">
        <v>373</v>
      </c>
      <c r="G18" s="3"/>
    </row>
    <row r="19" spans="1:11" ht="30" x14ac:dyDescent="0.25">
      <c r="A19" s="103" t="s">
        <v>118</v>
      </c>
      <c r="B19" s="4">
        <f>B14-34430</f>
        <v>41320</v>
      </c>
      <c r="H19" s="3"/>
    </row>
    <row r="20" spans="1:11" ht="12" customHeight="1" x14ac:dyDescent="0.25">
      <c r="A20" s="2" t="s">
        <v>343</v>
      </c>
      <c r="B20" s="4">
        <v>5000</v>
      </c>
      <c r="D20" s="36" t="s">
        <v>77</v>
      </c>
    </row>
    <row r="21" spans="1:11" x14ac:dyDescent="0.25">
      <c r="A21" s="2" t="s">
        <v>371</v>
      </c>
      <c r="B21" s="4">
        <f>SUM(B18:B20)</f>
        <v>61320</v>
      </c>
      <c r="D21" s="36" t="s">
        <v>386</v>
      </c>
      <c r="E21" s="59"/>
    </row>
    <row r="22" spans="1:11" x14ac:dyDescent="0.25">
      <c r="D22" s="36" t="s">
        <v>387</v>
      </c>
      <c r="E22" s="59"/>
    </row>
    <row r="23" spans="1:11" x14ac:dyDescent="0.25">
      <c r="D23" s="36" t="s">
        <v>388</v>
      </c>
      <c r="E23" s="59"/>
      <c r="F23" s="54"/>
    </row>
    <row r="24" spans="1:11" x14ac:dyDescent="0.25">
      <c r="D24" s="36" t="s">
        <v>389</v>
      </c>
      <c r="E24" s="59"/>
      <c r="K24" s="3"/>
    </row>
    <row r="25" spans="1:11" x14ac:dyDescent="0.25">
      <c r="D25" s="36" t="s">
        <v>390</v>
      </c>
      <c r="E25" s="59"/>
    </row>
    <row r="26" spans="1:11" x14ac:dyDescent="0.25">
      <c r="B26" s="54"/>
      <c r="D26" s="36" t="s">
        <v>391</v>
      </c>
      <c r="E26" s="59"/>
    </row>
    <row r="27" spans="1:11" x14ac:dyDescent="0.25">
      <c r="B27" s="54"/>
      <c r="D27" s="36" t="s">
        <v>392</v>
      </c>
      <c r="E27" s="59"/>
    </row>
    <row r="28" spans="1:11" x14ac:dyDescent="0.25">
      <c r="B28" s="54"/>
      <c r="D28" s="36"/>
      <c r="E28" s="59"/>
    </row>
    <row r="29" spans="1:11" x14ac:dyDescent="0.25">
      <c r="B29" s="54"/>
      <c r="D29" s="36"/>
      <c r="E29" s="59"/>
    </row>
    <row r="30" spans="1:11" x14ac:dyDescent="0.25">
      <c r="D30" s="59"/>
      <c r="E30" s="59"/>
    </row>
    <row r="31" spans="1:11" x14ac:dyDescent="0.25">
      <c r="K31" s="3"/>
    </row>
    <row r="34" spans="11:11" x14ac:dyDescent="0.25">
      <c r="K34" s="3"/>
    </row>
  </sheetData>
  <mergeCells count="2">
    <mergeCell ref="D3:E3"/>
    <mergeCell ref="A1:E1"/>
  </mergeCells>
  <pageMargins left="0" right="0" top="0" bottom="0"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2"/>
  <sheetViews>
    <sheetView topLeftCell="A142" workbookViewId="0">
      <selection activeCell="E176" sqref="E176"/>
    </sheetView>
  </sheetViews>
  <sheetFormatPr defaultRowHeight="11.25" x14ac:dyDescent="0.2"/>
  <cols>
    <col min="1" max="1" width="3.85546875" style="52" customWidth="1"/>
    <col min="2" max="2" width="42.85546875" style="7" customWidth="1"/>
    <col min="3" max="3" width="68.140625" style="7" customWidth="1"/>
    <col min="4" max="4" width="9" style="7" customWidth="1"/>
    <col min="5" max="5" width="18.85546875" style="59" customWidth="1"/>
    <col min="6" max="16384" width="9.140625" style="7"/>
  </cols>
  <sheetData>
    <row r="1" spans="1:8" ht="36.75" customHeight="1" x14ac:dyDescent="0.2">
      <c r="A1" s="201" t="s">
        <v>342</v>
      </c>
      <c r="B1" s="201"/>
      <c r="C1" s="201"/>
      <c r="D1" s="201"/>
      <c r="E1" s="201"/>
    </row>
    <row r="2" spans="1:8" ht="22.5" customHeight="1" x14ac:dyDescent="0.2">
      <c r="A2" s="220" t="s">
        <v>330</v>
      </c>
      <c r="B2" s="220"/>
      <c r="C2" s="220"/>
      <c r="D2" s="220"/>
      <c r="E2" s="220"/>
      <c r="F2" s="180"/>
      <c r="G2" s="180"/>
      <c r="H2" s="180"/>
    </row>
    <row r="3" spans="1:8" ht="11.25" customHeight="1" x14ac:dyDescent="0.2">
      <c r="A3" s="220" t="s">
        <v>331</v>
      </c>
      <c r="B3" s="220"/>
      <c r="C3" s="220"/>
      <c r="D3" s="220"/>
      <c r="E3" s="220"/>
      <c r="F3" s="180"/>
      <c r="G3" s="180"/>
      <c r="H3" s="180"/>
    </row>
    <row r="4" spans="1:8" ht="21" x14ac:dyDescent="0.2">
      <c r="A4" s="21" t="s">
        <v>13</v>
      </c>
      <c r="B4" s="22" t="s">
        <v>1</v>
      </c>
      <c r="C4" s="22" t="s">
        <v>16</v>
      </c>
      <c r="D4" s="22" t="s">
        <v>394</v>
      </c>
      <c r="E4" s="181" t="s">
        <v>105</v>
      </c>
    </row>
    <row r="5" spans="1:8" ht="22.5" x14ac:dyDescent="0.2">
      <c r="A5" s="17">
        <v>1</v>
      </c>
      <c r="B5" s="108" t="s">
        <v>154</v>
      </c>
      <c r="C5" s="108" t="s">
        <v>155</v>
      </c>
      <c r="D5" s="17">
        <v>85</v>
      </c>
      <c r="E5" s="182">
        <v>15468</v>
      </c>
      <c r="F5" s="6"/>
    </row>
    <row r="6" spans="1:8" ht="22.5" x14ac:dyDescent="0.2">
      <c r="A6" s="17">
        <v>2</v>
      </c>
      <c r="B6" s="83" t="s">
        <v>123</v>
      </c>
      <c r="C6" s="110" t="s">
        <v>124</v>
      </c>
      <c r="D6" s="17">
        <v>71</v>
      </c>
      <c r="E6" s="182">
        <v>13102</v>
      </c>
      <c r="F6" s="6"/>
    </row>
    <row r="7" spans="1:8" x14ac:dyDescent="0.2">
      <c r="A7" s="160"/>
      <c r="B7" s="19" t="s">
        <v>45</v>
      </c>
      <c r="C7" s="13"/>
      <c r="D7" s="13"/>
      <c r="E7" s="77">
        <f>SUM(E5:E6)</f>
        <v>28570</v>
      </c>
    </row>
    <row r="8" spans="1:8" ht="20.25" customHeight="1" x14ac:dyDescent="0.2">
      <c r="A8" s="219" t="s">
        <v>79</v>
      </c>
      <c r="B8" s="219"/>
      <c r="C8" s="219"/>
      <c r="D8" s="219"/>
      <c r="E8" s="219"/>
    </row>
    <row r="9" spans="1:8" s="14" customFormat="1" x14ac:dyDescent="0.2">
      <c r="A9" s="219" t="s">
        <v>332</v>
      </c>
      <c r="B9" s="219"/>
      <c r="C9" s="219"/>
      <c r="D9" s="219"/>
      <c r="E9" s="219"/>
    </row>
    <row r="10" spans="1:8" s="92" customFormat="1" ht="21" x14ac:dyDescent="0.25">
      <c r="A10" s="16" t="s">
        <v>13</v>
      </c>
      <c r="B10" s="17" t="s">
        <v>1</v>
      </c>
      <c r="C10" s="17" t="s">
        <v>16</v>
      </c>
      <c r="D10" s="17" t="s">
        <v>394</v>
      </c>
      <c r="E10" s="91" t="s">
        <v>105</v>
      </c>
    </row>
    <row r="11" spans="1:8" x14ac:dyDescent="0.2">
      <c r="A11" s="8">
        <v>1</v>
      </c>
      <c r="B11" s="83" t="s">
        <v>129</v>
      </c>
      <c r="C11" s="83" t="s">
        <v>130</v>
      </c>
      <c r="D11" s="50">
        <v>64</v>
      </c>
      <c r="E11" s="183">
        <v>8200</v>
      </c>
    </row>
    <row r="12" spans="1:8" x14ac:dyDescent="0.2">
      <c r="A12" s="8">
        <v>2</v>
      </c>
      <c r="B12" s="83" t="s">
        <v>133</v>
      </c>
      <c r="C12" s="83" t="s">
        <v>134</v>
      </c>
      <c r="D12" s="50">
        <v>63</v>
      </c>
      <c r="E12" s="183">
        <v>8090</v>
      </c>
    </row>
    <row r="13" spans="1:8" x14ac:dyDescent="0.2">
      <c r="A13" s="8">
        <v>3</v>
      </c>
      <c r="B13" s="83" t="s">
        <v>127</v>
      </c>
      <c r="C13" s="83" t="s">
        <v>128</v>
      </c>
      <c r="D13" s="50">
        <v>62</v>
      </c>
      <c r="E13" s="183">
        <v>8080</v>
      </c>
    </row>
    <row r="14" spans="1:8" ht="22.5" x14ac:dyDescent="0.2">
      <c r="A14" s="8">
        <v>4</v>
      </c>
      <c r="B14" s="83" t="s">
        <v>139</v>
      </c>
      <c r="C14" s="110" t="s">
        <v>140</v>
      </c>
      <c r="D14" s="50">
        <v>50</v>
      </c>
      <c r="E14" s="183">
        <v>5683</v>
      </c>
    </row>
    <row r="15" spans="1:8" ht="22.5" x14ac:dyDescent="0.2">
      <c r="A15" s="8">
        <v>5</v>
      </c>
      <c r="B15" s="83" t="s">
        <v>131</v>
      </c>
      <c r="C15" s="83" t="s">
        <v>132</v>
      </c>
      <c r="D15" s="50">
        <v>47</v>
      </c>
      <c r="E15" s="183">
        <v>5610</v>
      </c>
    </row>
    <row r="16" spans="1:8" ht="22.5" x14ac:dyDescent="0.2">
      <c r="A16" s="8">
        <v>6</v>
      </c>
      <c r="B16" s="83" t="s">
        <v>135</v>
      </c>
      <c r="C16" s="110" t="s">
        <v>136</v>
      </c>
      <c r="D16" s="50">
        <v>42</v>
      </c>
      <c r="E16" s="183">
        <v>4730</v>
      </c>
    </row>
    <row r="17" spans="1:5" x14ac:dyDescent="0.2">
      <c r="A17" s="8"/>
      <c r="B17" s="19" t="s">
        <v>393</v>
      </c>
      <c r="C17" s="13"/>
      <c r="D17" s="13"/>
      <c r="E17" s="64">
        <f>SUM(E11:E16)</f>
        <v>40393</v>
      </c>
    </row>
    <row r="18" spans="1:5" x14ac:dyDescent="0.2">
      <c r="A18" s="8"/>
      <c r="B18" s="19" t="s">
        <v>106</v>
      </c>
      <c r="C18" s="13"/>
      <c r="D18" s="13"/>
      <c r="E18" s="64">
        <f>E17+E7</f>
        <v>68963</v>
      </c>
    </row>
    <row r="19" spans="1:5" x14ac:dyDescent="0.2">
      <c r="A19" s="225" t="s">
        <v>80</v>
      </c>
      <c r="B19" s="225"/>
      <c r="C19" s="225"/>
      <c r="D19" s="225"/>
      <c r="E19" s="225"/>
    </row>
    <row r="20" spans="1:5" ht="11.25" customHeight="1" x14ac:dyDescent="0.2">
      <c r="A20" s="220" t="s">
        <v>81</v>
      </c>
      <c r="B20" s="220"/>
      <c r="C20" s="220"/>
      <c r="D20" s="220"/>
      <c r="E20" s="220"/>
    </row>
    <row r="21" spans="1:5" s="88" customFormat="1" ht="21" x14ac:dyDescent="0.25">
      <c r="A21" s="48" t="s">
        <v>13</v>
      </c>
      <c r="B21" s="93" t="s">
        <v>1</v>
      </c>
      <c r="C21" s="93" t="s">
        <v>16</v>
      </c>
      <c r="D21" s="93" t="s">
        <v>394</v>
      </c>
      <c r="E21" s="91" t="s">
        <v>105</v>
      </c>
    </row>
    <row r="22" spans="1:5" x14ac:dyDescent="0.2">
      <c r="A22" s="21">
        <v>1</v>
      </c>
      <c r="B22" s="108" t="s">
        <v>172</v>
      </c>
      <c r="C22" s="109" t="s">
        <v>173</v>
      </c>
      <c r="D22" s="48">
        <v>75</v>
      </c>
      <c r="E22" s="184">
        <v>13878</v>
      </c>
    </row>
    <row r="23" spans="1:5" x14ac:dyDescent="0.2">
      <c r="A23" s="21">
        <v>2</v>
      </c>
      <c r="B23" s="109" t="s">
        <v>149</v>
      </c>
      <c r="C23" s="109" t="s">
        <v>150</v>
      </c>
      <c r="D23" s="48">
        <v>61</v>
      </c>
      <c r="E23" s="184">
        <v>11582</v>
      </c>
    </row>
    <row r="24" spans="1:5" x14ac:dyDescent="0.2">
      <c r="A24" s="21">
        <v>3</v>
      </c>
      <c r="B24" s="111" t="s">
        <v>163</v>
      </c>
      <c r="C24" s="112" t="s">
        <v>164</v>
      </c>
      <c r="D24" s="48">
        <v>61</v>
      </c>
      <c r="E24" s="184">
        <v>11582</v>
      </c>
    </row>
    <row r="25" spans="1:5" ht="22.5" x14ac:dyDescent="0.2">
      <c r="A25" s="21">
        <v>4</v>
      </c>
      <c r="B25" s="108" t="s">
        <v>48</v>
      </c>
      <c r="C25" s="109" t="s">
        <v>165</v>
      </c>
      <c r="D25" s="48">
        <v>59</v>
      </c>
      <c r="E25" s="184">
        <v>11223</v>
      </c>
    </row>
    <row r="26" spans="1:5" x14ac:dyDescent="0.2">
      <c r="A26" s="21">
        <v>5</v>
      </c>
      <c r="B26" s="108" t="s">
        <v>49</v>
      </c>
      <c r="C26" s="108" t="s">
        <v>141</v>
      </c>
      <c r="D26" s="48">
        <v>58</v>
      </c>
      <c r="E26" s="184">
        <v>11154</v>
      </c>
    </row>
    <row r="27" spans="1:5" ht="15.75" customHeight="1" x14ac:dyDescent="0.2">
      <c r="A27" s="21">
        <v>6</v>
      </c>
      <c r="B27" s="108" t="s">
        <v>174</v>
      </c>
      <c r="C27" s="109" t="s">
        <v>175</v>
      </c>
      <c r="D27" s="48">
        <v>57</v>
      </c>
      <c r="E27" s="184">
        <v>9000</v>
      </c>
    </row>
    <row r="28" spans="1:5" x14ac:dyDescent="0.2">
      <c r="A28" s="21">
        <v>7</v>
      </c>
      <c r="B28" s="108" t="s">
        <v>142</v>
      </c>
      <c r="C28" s="108" t="s">
        <v>143</v>
      </c>
      <c r="D28" s="48">
        <v>55</v>
      </c>
      <c r="E28" s="184">
        <v>9298</v>
      </c>
    </row>
    <row r="29" spans="1:5" x14ac:dyDescent="0.2">
      <c r="A29" s="21">
        <v>8</v>
      </c>
      <c r="B29" s="108" t="s">
        <v>144</v>
      </c>
      <c r="C29" s="108" t="s">
        <v>145</v>
      </c>
      <c r="D29" s="48">
        <v>51</v>
      </c>
      <c r="E29" s="184">
        <v>8621</v>
      </c>
    </row>
    <row r="30" spans="1:5" ht="22.5" x14ac:dyDescent="0.2">
      <c r="A30" s="21">
        <v>9</v>
      </c>
      <c r="B30" s="108" t="s">
        <v>161</v>
      </c>
      <c r="C30" s="108" t="s">
        <v>162</v>
      </c>
      <c r="D30" s="48">
        <v>51</v>
      </c>
      <c r="E30" s="184">
        <v>8621</v>
      </c>
    </row>
    <row r="31" spans="1:5" ht="22.5" x14ac:dyDescent="0.2">
      <c r="A31" s="21">
        <v>10</v>
      </c>
      <c r="B31" s="108" t="s">
        <v>328</v>
      </c>
      <c r="C31" s="108" t="s">
        <v>160</v>
      </c>
      <c r="D31" s="48">
        <v>49</v>
      </c>
      <c r="E31" s="184">
        <v>8283</v>
      </c>
    </row>
    <row r="32" spans="1:5" ht="13.5" customHeight="1" x14ac:dyDescent="0.2">
      <c r="A32" s="21">
        <v>11</v>
      </c>
      <c r="B32" s="108" t="s">
        <v>170</v>
      </c>
      <c r="C32" s="109" t="s">
        <v>171</v>
      </c>
      <c r="D32" s="48">
        <v>49</v>
      </c>
      <c r="E32" s="184">
        <v>8283</v>
      </c>
    </row>
    <row r="33" spans="1:5" x14ac:dyDescent="0.2">
      <c r="A33" s="21">
        <v>12</v>
      </c>
      <c r="B33" s="108" t="s">
        <v>168</v>
      </c>
      <c r="C33" s="109" t="s">
        <v>169</v>
      </c>
      <c r="D33" s="48">
        <v>45</v>
      </c>
      <c r="E33" s="184">
        <v>7607</v>
      </c>
    </row>
    <row r="34" spans="1:5" x14ac:dyDescent="0.2">
      <c r="A34" s="21">
        <v>13</v>
      </c>
      <c r="B34" s="108" t="s">
        <v>156</v>
      </c>
      <c r="C34" s="108" t="s">
        <v>157</v>
      </c>
      <c r="D34" s="48">
        <v>44</v>
      </c>
      <c r="E34" s="184">
        <v>7438</v>
      </c>
    </row>
    <row r="35" spans="1:5" ht="15.75" customHeight="1" x14ac:dyDescent="0.2">
      <c r="A35" s="21">
        <v>14</v>
      </c>
      <c r="B35" s="109" t="s">
        <v>46</v>
      </c>
      <c r="C35" s="109" t="s">
        <v>46</v>
      </c>
      <c r="D35" s="48">
        <v>42</v>
      </c>
      <c r="E35" s="184">
        <v>7100</v>
      </c>
    </row>
    <row r="36" spans="1:5" ht="22.5" x14ac:dyDescent="0.2">
      <c r="A36" s="21">
        <v>15</v>
      </c>
      <c r="B36" s="108" t="s">
        <v>158</v>
      </c>
      <c r="C36" s="108" t="s">
        <v>159</v>
      </c>
      <c r="D36" s="48">
        <v>35</v>
      </c>
      <c r="E36" s="184">
        <v>5917</v>
      </c>
    </row>
    <row r="37" spans="1:5" x14ac:dyDescent="0.2">
      <c r="A37" s="21">
        <v>16</v>
      </c>
      <c r="B37" s="108" t="s">
        <v>166</v>
      </c>
      <c r="C37" s="109" t="s">
        <v>167</v>
      </c>
      <c r="D37" s="48">
        <v>33</v>
      </c>
      <c r="E37" s="184">
        <v>5578</v>
      </c>
    </row>
    <row r="38" spans="1:5" x14ac:dyDescent="0.2">
      <c r="A38" s="21">
        <v>17</v>
      </c>
      <c r="B38" s="109" t="s">
        <v>147</v>
      </c>
      <c r="C38" s="109" t="s">
        <v>148</v>
      </c>
      <c r="D38" s="48">
        <v>30</v>
      </c>
      <c r="E38" s="184">
        <v>5071</v>
      </c>
    </row>
    <row r="39" spans="1:5" x14ac:dyDescent="0.2">
      <c r="A39" s="21">
        <v>18</v>
      </c>
      <c r="B39" s="108" t="s">
        <v>47</v>
      </c>
      <c r="C39" s="108" t="s">
        <v>151</v>
      </c>
      <c r="D39" s="48">
        <v>30</v>
      </c>
      <c r="E39" s="184">
        <v>5000</v>
      </c>
    </row>
    <row r="40" spans="1:5" ht="22.5" x14ac:dyDescent="0.2">
      <c r="A40" s="21">
        <v>19</v>
      </c>
      <c r="B40" s="108" t="s">
        <v>152</v>
      </c>
      <c r="C40" s="108" t="s">
        <v>153</v>
      </c>
      <c r="D40" s="48">
        <v>27</v>
      </c>
      <c r="E40" s="184">
        <v>4565</v>
      </c>
    </row>
    <row r="41" spans="1:5" ht="13.5" customHeight="1" x14ac:dyDescent="0.2">
      <c r="A41" s="21"/>
      <c r="B41" s="61" t="s">
        <v>107</v>
      </c>
      <c r="C41" s="62"/>
      <c r="D41" s="62"/>
      <c r="E41" s="66">
        <f>SUM(E22:E40)</f>
        <v>159801</v>
      </c>
    </row>
    <row r="42" spans="1:5" ht="17.25" customHeight="1" x14ac:dyDescent="0.2">
      <c r="A42" s="219" t="s">
        <v>80</v>
      </c>
      <c r="B42" s="219"/>
      <c r="C42" s="219"/>
      <c r="D42" s="219"/>
      <c r="E42" s="219"/>
    </row>
    <row r="43" spans="1:5" x14ac:dyDescent="0.2">
      <c r="A43" s="219" t="s">
        <v>82</v>
      </c>
      <c r="B43" s="219"/>
      <c r="C43" s="219"/>
      <c r="D43" s="219"/>
      <c r="E43" s="219"/>
    </row>
    <row r="44" spans="1:5" s="88" customFormat="1" ht="21" x14ac:dyDescent="0.25">
      <c r="A44" s="48" t="s">
        <v>13</v>
      </c>
      <c r="B44" s="93" t="s">
        <v>1</v>
      </c>
      <c r="C44" s="93" t="s">
        <v>16</v>
      </c>
      <c r="D44" s="93" t="s">
        <v>394</v>
      </c>
      <c r="E44" s="91" t="s">
        <v>105</v>
      </c>
    </row>
    <row r="45" spans="1:5" ht="13.5" customHeight="1" x14ac:dyDescent="0.2">
      <c r="A45" s="21">
        <v>1</v>
      </c>
      <c r="B45" s="108" t="s">
        <v>195</v>
      </c>
      <c r="C45" s="109" t="s">
        <v>74</v>
      </c>
      <c r="D45" s="48">
        <v>58</v>
      </c>
      <c r="E45" s="184">
        <v>7500</v>
      </c>
    </row>
    <row r="46" spans="1:5" x14ac:dyDescent="0.2">
      <c r="A46" s="21">
        <v>2</v>
      </c>
      <c r="B46" s="108" t="s">
        <v>54</v>
      </c>
      <c r="C46" s="108" t="s">
        <v>184</v>
      </c>
      <c r="D46" s="48">
        <v>52</v>
      </c>
      <c r="E46" s="184">
        <v>5700</v>
      </c>
    </row>
    <row r="47" spans="1:5" ht="22.5" x14ac:dyDescent="0.2">
      <c r="A47" s="21">
        <v>3</v>
      </c>
      <c r="B47" s="108" t="s">
        <v>50</v>
      </c>
      <c r="C47" s="108" t="s">
        <v>176</v>
      </c>
      <c r="D47" s="48">
        <v>48</v>
      </c>
      <c r="E47" s="184">
        <v>2350</v>
      </c>
    </row>
    <row r="48" spans="1:5" x14ac:dyDescent="0.2">
      <c r="A48" s="21">
        <v>4</v>
      </c>
      <c r="B48" s="108" t="s">
        <v>55</v>
      </c>
      <c r="C48" s="108" t="s">
        <v>185</v>
      </c>
      <c r="D48" s="48">
        <v>46</v>
      </c>
      <c r="E48" s="184">
        <v>5580</v>
      </c>
    </row>
    <row r="49" spans="1:5" ht="21" customHeight="1" x14ac:dyDescent="0.2">
      <c r="A49" s="21">
        <v>5</v>
      </c>
      <c r="B49" s="83" t="s">
        <v>125</v>
      </c>
      <c r="C49" s="83" t="s">
        <v>126</v>
      </c>
      <c r="D49" s="48">
        <v>39</v>
      </c>
      <c r="E49" s="184">
        <v>4390</v>
      </c>
    </row>
    <row r="50" spans="1:5" x14ac:dyDescent="0.2">
      <c r="A50" s="21">
        <v>6</v>
      </c>
      <c r="B50" s="108" t="s">
        <v>51</v>
      </c>
      <c r="C50" s="108" t="s">
        <v>52</v>
      </c>
      <c r="D50" s="48">
        <v>37</v>
      </c>
      <c r="E50" s="184">
        <v>4170</v>
      </c>
    </row>
    <row r="51" spans="1:5" x14ac:dyDescent="0.2">
      <c r="A51" s="21">
        <v>7</v>
      </c>
      <c r="B51" s="108" t="s">
        <v>189</v>
      </c>
      <c r="C51" s="108" t="s">
        <v>190</v>
      </c>
      <c r="D51" s="48">
        <v>34</v>
      </c>
      <c r="E51" s="184">
        <v>3830</v>
      </c>
    </row>
    <row r="52" spans="1:5" x14ac:dyDescent="0.2">
      <c r="A52" s="21">
        <v>8</v>
      </c>
      <c r="B52" s="108" t="s">
        <v>56</v>
      </c>
      <c r="C52" s="108" t="s">
        <v>188</v>
      </c>
      <c r="D52" s="48">
        <v>32</v>
      </c>
      <c r="E52" s="184">
        <v>3300</v>
      </c>
    </row>
    <row r="53" spans="1:5" x14ac:dyDescent="0.2">
      <c r="A53" s="21">
        <v>9</v>
      </c>
      <c r="B53" s="108" t="s">
        <v>69</v>
      </c>
      <c r="C53" s="109" t="s">
        <v>191</v>
      </c>
      <c r="D53" s="48">
        <v>32</v>
      </c>
      <c r="E53" s="184">
        <v>3600</v>
      </c>
    </row>
    <row r="54" spans="1:5" x14ac:dyDescent="0.2">
      <c r="A54" s="21">
        <v>10</v>
      </c>
      <c r="B54" s="108" t="s">
        <v>186</v>
      </c>
      <c r="C54" s="108" t="s">
        <v>187</v>
      </c>
      <c r="D54" s="48">
        <v>31</v>
      </c>
      <c r="E54" s="184">
        <v>2700</v>
      </c>
    </row>
    <row r="55" spans="1:5" x14ac:dyDescent="0.2">
      <c r="A55" s="21"/>
      <c r="B55" s="108" t="s">
        <v>193</v>
      </c>
      <c r="C55" s="109" t="s">
        <v>194</v>
      </c>
      <c r="D55" s="48">
        <v>29</v>
      </c>
      <c r="E55" s="184">
        <v>3270</v>
      </c>
    </row>
    <row r="56" spans="1:5" x14ac:dyDescent="0.2">
      <c r="A56" s="21"/>
      <c r="B56" s="108" t="s">
        <v>180</v>
      </c>
      <c r="C56" s="108" t="s">
        <v>181</v>
      </c>
      <c r="D56" s="48">
        <v>28</v>
      </c>
      <c r="E56" s="184">
        <v>3000</v>
      </c>
    </row>
    <row r="57" spans="1:5" x14ac:dyDescent="0.2">
      <c r="A57" s="21">
        <v>11</v>
      </c>
      <c r="B57" s="109" t="s">
        <v>178</v>
      </c>
      <c r="C57" s="109" t="s">
        <v>179</v>
      </c>
      <c r="D57" s="48">
        <v>27</v>
      </c>
      <c r="E57" s="184">
        <v>2130</v>
      </c>
    </row>
    <row r="58" spans="1:5" x14ac:dyDescent="0.2">
      <c r="A58" s="21">
        <v>12</v>
      </c>
      <c r="B58" s="109" t="s">
        <v>177</v>
      </c>
      <c r="C58" s="109" t="s">
        <v>59</v>
      </c>
      <c r="D58" s="48">
        <v>26</v>
      </c>
      <c r="E58" s="184">
        <v>2930</v>
      </c>
    </row>
    <row r="59" spans="1:5" x14ac:dyDescent="0.2">
      <c r="A59" s="21">
        <v>13</v>
      </c>
      <c r="B59" s="108" t="s">
        <v>182</v>
      </c>
      <c r="C59" s="108" t="s">
        <v>183</v>
      </c>
      <c r="D59" s="48">
        <v>21</v>
      </c>
      <c r="E59" s="184">
        <v>2370</v>
      </c>
    </row>
    <row r="60" spans="1:5" x14ac:dyDescent="0.2">
      <c r="A60" s="8"/>
      <c r="B60" s="19" t="s">
        <v>108</v>
      </c>
      <c r="C60" s="19"/>
      <c r="D60" s="19"/>
      <c r="E60" s="64">
        <f>SUM(E45:E59)</f>
        <v>56820</v>
      </c>
    </row>
    <row r="61" spans="1:5" x14ac:dyDescent="0.2">
      <c r="A61" s="8"/>
      <c r="B61" s="19" t="s">
        <v>116</v>
      </c>
      <c r="C61" s="19"/>
      <c r="D61" s="19"/>
      <c r="E61" s="64">
        <f>E60+E41</f>
        <v>216621</v>
      </c>
    </row>
    <row r="62" spans="1:5" x14ac:dyDescent="0.2">
      <c r="A62" s="219" t="s">
        <v>83</v>
      </c>
      <c r="B62" s="219"/>
      <c r="C62" s="219"/>
      <c r="D62" s="219"/>
      <c r="E62" s="219"/>
    </row>
    <row r="63" spans="1:5" ht="11.25" customHeight="1" x14ac:dyDescent="0.2">
      <c r="A63" s="220" t="s">
        <v>84</v>
      </c>
      <c r="B63" s="220"/>
      <c r="C63" s="220"/>
      <c r="D63" s="220"/>
      <c r="E63" s="220"/>
    </row>
    <row r="64" spans="1:5" s="88" customFormat="1" ht="21" x14ac:dyDescent="0.25">
      <c r="A64" s="48" t="s">
        <v>13</v>
      </c>
      <c r="B64" s="17" t="s">
        <v>1</v>
      </c>
      <c r="C64" s="17" t="s">
        <v>16</v>
      </c>
      <c r="D64" s="17" t="s">
        <v>394</v>
      </c>
      <c r="E64" s="91" t="s">
        <v>105</v>
      </c>
    </row>
    <row r="65" spans="1:5" x14ac:dyDescent="0.2">
      <c r="A65" s="21">
        <v>1</v>
      </c>
      <c r="B65" s="109" t="s">
        <v>198</v>
      </c>
      <c r="C65" s="109" t="s">
        <v>199</v>
      </c>
      <c r="D65" s="16">
        <v>60</v>
      </c>
      <c r="E65" s="185">
        <v>13680</v>
      </c>
    </row>
    <row r="66" spans="1:5" x14ac:dyDescent="0.2">
      <c r="A66" s="21">
        <v>2</v>
      </c>
      <c r="B66" s="108" t="s">
        <v>196</v>
      </c>
      <c r="C66" s="108" t="s">
        <v>197</v>
      </c>
      <c r="D66" s="16">
        <v>56</v>
      </c>
      <c r="E66" s="185">
        <v>8000</v>
      </c>
    </row>
    <row r="67" spans="1:5" x14ac:dyDescent="0.2">
      <c r="A67" s="21">
        <v>3</v>
      </c>
      <c r="B67" s="108" t="s">
        <v>200</v>
      </c>
      <c r="C67" s="108" t="s">
        <v>201</v>
      </c>
      <c r="D67" s="16">
        <v>37</v>
      </c>
      <c r="E67" s="185">
        <v>7250</v>
      </c>
    </row>
    <row r="68" spans="1:5" x14ac:dyDescent="0.2">
      <c r="A68" s="21"/>
      <c r="B68" s="19" t="s">
        <v>109</v>
      </c>
      <c r="C68" s="19"/>
      <c r="D68" s="19"/>
      <c r="E68" s="64">
        <f>SUM(E65:E67)</f>
        <v>28930</v>
      </c>
    </row>
    <row r="69" spans="1:5" x14ac:dyDescent="0.2">
      <c r="A69" s="221" t="s">
        <v>83</v>
      </c>
      <c r="B69" s="221"/>
      <c r="C69" s="221"/>
      <c r="D69" s="221"/>
      <c r="E69" s="221"/>
    </row>
    <row r="70" spans="1:5" x14ac:dyDescent="0.2">
      <c r="A70" s="219" t="s">
        <v>85</v>
      </c>
      <c r="B70" s="219"/>
      <c r="C70" s="219"/>
      <c r="D70" s="219"/>
      <c r="E70" s="219"/>
    </row>
    <row r="71" spans="1:5" s="88" customFormat="1" ht="21" x14ac:dyDescent="0.25">
      <c r="A71" s="48" t="s">
        <v>13</v>
      </c>
      <c r="B71" s="17" t="s">
        <v>1</v>
      </c>
      <c r="C71" s="17" t="s">
        <v>16</v>
      </c>
      <c r="D71" s="17" t="s">
        <v>394</v>
      </c>
      <c r="E71" s="91" t="s">
        <v>105</v>
      </c>
    </row>
    <row r="72" spans="1:5" x14ac:dyDescent="0.2">
      <c r="A72" s="21">
        <v>1</v>
      </c>
      <c r="B72" s="108" t="s">
        <v>202</v>
      </c>
      <c r="C72" s="108" t="s">
        <v>203</v>
      </c>
      <c r="D72" s="16">
        <v>36</v>
      </c>
      <c r="E72" s="185">
        <v>5500</v>
      </c>
    </row>
    <row r="73" spans="1:5" x14ac:dyDescent="0.2">
      <c r="A73" s="69"/>
      <c r="B73" s="19" t="s">
        <v>110</v>
      </c>
      <c r="C73" s="19"/>
      <c r="D73" s="19"/>
      <c r="E73" s="64">
        <f>SUM(E72:E72)</f>
        <v>5500</v>
      </c>
    </row>
    <row r="74" spans="1:5" x14ac:dyDescent="0.2">
      <c r="A74" s="69"/>
      <c r="B74" s="19" t="s">
        <v>115</v>
      </c>
      <c r="C74" s="19"/>
      <c r="D74" s="19"/>
      <c r="E74" s="64">
        <f>E73+E68</f>
        <v>34430</v>
      </c>
    </row>
    <row r="75" spans="1:5" ht="18" customHeight="1" x14ac:dyDescent="0.2">
      <c r="A75" s="222" t="s">
        <v>86</v>
      </c>
      <c r="B75" s="222"/>
      <c r="C75" s="222"/>
      <c r="D75" s="222"/>
      <c r="E75" s="222"/>
    </row>
    <row r="76" spans="1:5" ht="11.25" customHeight="1" x14ac:dyDescent="0.2">
      <c r="A76" s="223" t="s">
        <v>383</v>
      </c>
      <c r="B76" s="223"/>
      <c r="C76" s="223"/>
      <c r="D76" s="223"/>
      <c r="E76" s="223"/>
    </row>
    <row r="77" spans="1:5" s="88" customFormat="1" ht="21" x14ac:dyDescent="0.25">
      <c r="A77" s="57" t="s">
        <v>13</v>
      </c>
      <c r="B77" s="58" t="s">
        <v>1</v>
      </c>
      <c r="C77" s="58" t="s">
        <v>16</v>
      </c>
      <c r="D77" s="58" t="s">
        <v>394</v>
      </c>
      <c r="E77" s="91" t="s">
        <v>105</v>
      </c>
    </row>
    <row r="78" spans="1:5" x14ac:dyDescent="0.2">
      <c r="A78" s="37">
        <v>1</v>
      </c>
      <c r="B78" s="108" t="s">
        <v>219</v>
      </c>
      <c r="C78" s="108" t="s">
        <v>220</v>
      </c>
      <c r="D78" s="57">
        <v>25</v>
      </c>
      <c r="E78" s="185">
        <v>3000</v>
      </c>
    </row>
    <row r="79" spans="1:5" ht="33.75" x14ac:dyDescent="0.2">
      <c r="A79" s="37">
        <v>2</v>
      </c>
      <c r="B79" s="108" t="s">
        <v>154</v>
      </c>
      <c r="C79" s="108" t="s">
        <v>227</v>
      </c>
      <c r="D79" s="57">
        <v>23</v>
      </c>
      <c r="E79" s="185">
        <v>3000</v>
      </c>
    </row>
    <row r="80" spans="1:5" x14ac:dyDescent="0.2">
      <c r="A80" s="37">
        <v>3</v>
      </c>
      <c r="B80" s="108" t="s">
        <v>261</v>
      </c>
      <c r="C80" s="108" t="s">
        <v>262</v>
      </c>
      <c r="D80" s="57">
        <v>17</v>
      </c>
      <c r="E80" s="185">
        <v>2720</v>
      </c>
    </row>
    <row r="81" spans="1:5" ht="22.5" x14ac:dyDescent="0.2">
      <c r="A81" s="37">
        <v>4</v>
      </c>
      <c r="B81" s="109" t="s">
        <v>209</v>
      </c>
      <c r="C81" s="109" t="s">
        <v>210</v>
      </c>
      <c r="D81" s="57">
        <v>16</v>
      </c>
      <c r="E81" s="185">
        <v>2500</v>
      </c>
    </row>
    <row r="82" spans="1:5" x14ac:dyDescent="0.2">
      <c r="A82" s="37">
        <v>5</v>
      </c>
      <c r="B82" s="108" t="s">
        <v>228</v>
      </c>
      <c r="C82" s="113" t="s">
        <v>73</v>
      </c>
      <c r="D82" s="57">
        <v>15</v>
      </c>
      <c r="E82" s="185">
        <v>2400</v>
      </c>
    </row>
    <row r="83" spans="1:5" x14ac:dyDescent="0.2">
      <c r="A83" s="37">
        <v>6</v>
      </c>
      <c r="B83" s="108" t="s">
        <v>240</v>
      </c>
      <c r="C83" s="114" t="s">
        <v>241</v>
      </c>
      <c r="D83" s="57">
        <v>15</v>
      </c>
      <c r="E83" s="185">
        <v>2400</v>
      </c>
    </row>
    <row r="84" spans="1:5" x14ac:dyDescent="0.2">
      <c r="A84" s="37">
        <v>7</v>
      </c>
      <c r="B84" s="108" t="s">
        <v>238</v>
      </c>
      <c r="C84" s="108" t="s">
        <v>239</v>
      </c>
      <c r="D84" s="57">
        <v>14</v>
      </c>
      <c r="E84" s="185">
        <v>2240</v>
      </c>
    </row>
    <row r="85" spans="1:5" x14ac:dyDescent="0.2">
      <c r="A85" s="37">
        <v>8</v>
      </c>
      <c r="B85" s="108" t="s">
        <v>53</v>
      </c>
      <c r="C85" s="109" t="s">
        <v>254</v>
      </c>
      <c r="D85" s="57">
        <v>13</v>
      </c>
      <c r="E85" s="185">
        <v>2080</v>
      </c>
    </row>
    <row r="86" spans="1:5" x14ac:dyDescent="0.2">
      <c r="A86" s="37">
        <v>9</v>
      </c>
      <c r="B86" s="108" t="s">
        <v>246</v>
      </c>
      <c r="C86" s="109" t="s">
        <v>247</v>
      </c>
      <c r="D86" s="57">
        <v>13</v>
      </c>
      <c r="E86" s="185">
        <v>2000</v>
      </c>
    </row>
    <row r="87" spans="1:5" x14ac:dyDescent="0.2">
      <c r="A87" s="37">
        <v>10</v>
      </c>
      <c r="B87" s="108" t="s">
        <v>215</v>
      </c>
      <c r="C87" s="108" t="s">
        <v>216</v>
      </c>
      <c r="D87" s="57">
        <v>12</v>
      </c>
      <c r="E87" s="185">
        <v>1920</v>
      </c>
    </row>
    <row r="88" spans="1:5" x14ac:dyDescent="0.2">
      <c r="A88" s="37">
        <v>11</v>
      </c>
      <c r="B88" s="108" t="s">
        <v>223</v>
      </c>
      <c r="C88" s="108" t="s">
        <v>224</v>
      </c>
      <c r="D88" s="57">
        <v>12</v>
      </c>
      <c r="E88" s="185">
        <v>1920</v>
      </c>
    </row>
    <row r="89" spans="1:5" x14ac:dyDescent="0.2">
      <c r="A89" s="37">
        <v>12</v>
      </c>
      <c r="B89" s="108" t="s">
        <v>225</v>
      </c>
      <c r="C89" s="111" t="s">
        <v>226</v>
      </c>
      <c r="D89" s="57">
        <v>11</v>
      </c>
      <c r="E89" s="185">
        <v>1856</v>
      </c>
    </row>
    <row r="90" spans="1:5" ht="22.5" x14ac:dyDescent="0.2">
      <c r="A90" s="37">
        <v>13</v>
      </c>
      <c r="B90" s="108" t="s">
        <v>257</v>
      </c>
      <c r="C90" s="108" t="s">
        <v>258</v>
      </c>
      <c r="D90" s="57">
        <v>8</v>
      </c>
      <c r="E90" s="185">
        <v>1280</v>
      </c>
    </row>
    <row r="91" spans="1:5" x14ac:dyDescent="0.2">
      <c r="A91" s="37">
        <v>14</v>
      </c>
      <c r="B91" s="108" t="s">
        <v>248</v>
      </c>
      <c r="C91" s="109" t="s">
        <v>249</v>
      </c>
      <c r="D91" s="57">
        <v>5</v>
      </c>
      <c r="E91" s="185">
        <v>1000</v>
      </c>
    </row>
    <row r="92" spans="1:5" ht="13.5" customHeight="1" x14ac:dyDescent="0.2">
      <c r="A92" s="8"/>
      <c r="B92" s="19" t="s">
        <v>111</v>
      </c>
      <c r="C92" s="19"/>
      <c r="D92" s="19"/>
      <c r="E92" s="64">
        <f>SUM(E78:E91)</f>
        <v>30316</v>
      </c>
    </row>
    <row r="93" spans="1:5" ht="18" customHeight="1" x14ac:dyDescent="0.2">
      <c r="A93" s="222" t="s">
        <v>86</v>
      </c>
      <c r="B93" s="222"/>
      <c r="C93" s="222"/>
      <c r="D93" s="222"/>
      <c r="E93" s="222"/>
    </row>
    <row r="94" spans="1:5" ht="11.25" customHeight="1" x14ac:dyDescent="0.2">
      <c r="A94" s="223" t="s">
        <v>395</v>
      </c>
      <c r="B94" s="223"/>
      <c r="C94" s="223"/>
      <c r="D94" s="223"/>
      <c r="E94" s="223"/>
    </row>
    <row r="95" spans="1:5" s="88" customFormat="1" ht="21" x14ac:dyDescent="0.25">
      <c r="A95" s="57" t="s">
        <v>13</v>
      </c>
      <c r="B95" s="58" t="s">
        <v>1</v>
      </c>
      <c r="C95" s="58" t="s">
        <v>16</v>
      </c>
      <c r="D95" s="58" t="s">
        <v>394</v>
      </c>
      <c r="E95" s="91" t="s">
        <v>105</v>
      </c>
    </row>
    <row r="96" spans="1:5" x14ac:dyDescent="0.2">
      <c r="A96" s="37">
        <v>1</v>
      </c>
      <c r="B96" s="108" t="s">
        <v>72</v>
      </c>
      <c r="C96" s="108" t="s">
        <v>206</v>
      </c>
      <c r="D96" s="57">
        <v>16</v>
      </c>
      <c r="E96" s="185">
        <v>2000</v>
      </c>
    </row>
    <row r="97" spans="1:5" x14ac:dyDescent="0.2">
      <c r="A97" s="37">
        <v>2</v>
      </c>
      <c r="B97" s="108" t="s">
        <v>242</v>
      </c>
      <c r="C97" s="114" t="s">
        <v>243</v>
      </c>
      <c r="D97" s="57">
        <v>14</v>
      </c>
      <c r="E97" s="185">
        <v>2000</v>
      </c>
    </row>
    <row r="98" spans="1:5" ht="22.5" x14ac:dyDescent="0.2">
      <c r="A98" s="37">
        <v>3</v>
      </c>
      <c r="B98" s="108" t="s">
        <v>233</v>
      </c>
      <c r="C98" s="108" t="s">
        <v>234</v>
      </c>
      <c r="D98" s="57">
        <v>12</v>
      </c>
      <c r="E98" s="185">
        <v>1920</v>
      </c>
    </row>
    <row r="99" spans="1:5" x14ac:dyDescent="0.2">
      <c r="A99" s="37">
        <v>4</v>
      </c>
      <c r="B99" s="109" t="s">
        <v>207</v>
      </c>
      <c r="C99" s="109" t="s">
        <v>208</v>
      </c>
      <c r="D99" s="57">
        <v>10</v>
      </c>
      <c r="E99" s="185">
        <v>1600</v>
      </c>
    </row>
    <row r="100" spans="1:5" x14ac:dyDescent="0.2">
      <c r="A100" s="37">
        <v>5</v>
      </c>
      <c r="B100" s="108" t="s">
        <v>221</v>
      </c>
      <c r="C100" s="108" t="s">
        <v>222</v>
      </c>
      <c r="D100" s="57">
        <v>10</v>
      </c>
      <c r="E100" s="185">
        <v>1600</v>
      </c>
    </row>
    <row r="101" spans="1:5" x14ac:dyDescent="0.2">
      <c r="A101" s="37">
        <v>6</v>
      </c>
      <c r="B101" s="108" t="s">
        <v>231</v>
      </c>
      <c r="C101" s="108" t="s">
        <v>232</v>
      </c>
      <c r="D101" s="57">
        <v>10</v>
      </c>
      <c r="E101" s="185">
        <v>1600</v>
      </c>
    </row>
    <row r="102" spans="1:5" x14ac:dyDescent="0.2">
      <c r="A102" s="37">
        <v>7</v>
      </c>
      <c r="B102" s="108" t="s">
        <v>70</v>
      </c>
      <c r="C102" s="108" t="s">
        <v>235</v>
      </c>
      <c r="D102" s="57">
        <v>10</v>
      </c>
      <c r="E102" s="185">
        <v>1600</v>
      </c>
    </row>
    <row r="103" spans="1:5" x14ac:dyDescent="0.2">
      <c r="A103" s="37">
        <v>8</v>
      </c>
      <c r="B103" s="108" t="s">
        <v>244</v>
      </c>
      <c r="C103" s="109" t="s">
        <v>245</v>
      </c>
      <c r="D103" s="57">
        <v>8</v>
      </c>
      <c r="E103" s="185">
        <v>1280</v>
      </c>
    </row>
    <row r="104" spans="1:5" x14ac:dyDescent="0.2">
      <c r="A104" s="37">
        <v>9</v>
      </c>
      <c r="B104" s="108" t="s">
        <v>71</v>
      </c>
      <c r="C104" s="109" t="s">
        <v>265</v>
      </c>
      <c r="D104" s="57">
        <v>7</v>
      </c>
      <c r="E104" s="185">
        <v>1000</v>
      </c>
    </row>
    <row r="105" spans="1:5" x14ac:dyDescent="0.2">
      <c r="A105" s="37">
        <v>10</v>
      </c>
      <c r="B105" s="108" t="s">
        <v>213</v>
      </c>
      <c r="C105" s="109" t="s">
        <v>214</v>
      </c>
      <c r="D105" s="57">
        <v>6</v>
      </c>
      <c r="E105" s="185">
        <v>1000</v>
      </c>
    </row>
    <row r="106" spans="1:5" x14ac:dyDescent="0.2">
      <c r="A106" s="37">
        <v>11</v>
      </c>
      <c r="B106" s="108" t="s">
        <v>217</v>
      </c>
      <c r="C106" s="108" t="s">
        <v>218</v>
      </c>
      <c r="D106" s="57">
        <v>6</v>
      </c>
      <c r="E106" s="185">
        <v>1000</v>
      </c>
    </row>
    <row r="107" spans="1:5" ht="22.5" x14ac:dyDescent="0.2">
      <c r="A107" s="37">
        <v>12</v>
      </c>
      <c r="B107" s="108" t="s">
        <v>204</v>
      </c>
      <c r="C107" s="111" t="s">
        <v>205</v>
      </c>
      <c r="D107" s="57">
        <v>5</v>
      </c>
      <c r="E107" s="185">
        <v>1000</v>
      </c>
    </row>
    <row r="108" spans="1:5" x14ac:dyDescent="0.2">
      <c r="A108" s="37">
        <v>13</v>
      </c>
      <c r="B108" s="108" t="s">
        <v>229</v>
      </c>
      <c r="C108" s="108" t="s">
        <v>230</v>
      </c>
      <c r="D108" s="57">
        <v>5</v>
      </c>
      <c r="E108" s="185">
        <v>1000</v>
      </c>
    </row>
    <row r="109" spans="1:5" ht="22.5" x14ac:dyDescent="0.2">
      <c r="A109" s="37">
        <v>14</v>
      </c>
      <c r="B109" s="108" t="s">
        <v>236</v>
      </c>
      <c r="C109" s="108" t="s">
        <v>237</v>
      </c>
      <c r="D109" s="57">
        <v>5</v>
      </c>
      <c r="E109" s="185">
        <v>1000</v>
      </c>
    </row>
    <row r="110" spans="1:5" ht="13.5" customHeight="1" x14ac:dyDescent="0.2">
      <c r="A110" s="160"/>
      <c r="B110" s="19" t="s">
        <v>112</v>
      </c>
      <c r="C110" s="19"/>
      <c r="D110" s="19"/>
      <c r="E110" s="64">
        <f>SUM(E96:E109)</f>
        <v>19600</v>
      </c>
    </row>
    <row r="111" spans="1:5" ht="13.5" customHeight="1" x14ac:dyDescent="0.2">
      <c r="A111" s="219" t="s">
        <v>86</v>
      </c>
      <c r="B111" s="219"/>
      <c r="C111" s="219"/>
      <c r="D111" s="219"/>
      <c r="E111" s="219"/>
    </row>
    <row r="112" spans="1:5" ht="12.75" customHeight="1" x14ac:dyDescent="0.2">
      <c r="A112" s="224" t="s">
        <v>396</v>
      </c>
      <c r="B112" s="224"/>
      <c r="C112" s="224"/>
      <c r="D112" s="224"/>
      <c r="E112" s="224"/>
    </row>
    <row r="113" spans="1:5" ht="21.75" x14ac:dyDescent="0.2">
      <c r="A113" s="37" t="s">
        <v>13</v>
      </c>
      <c r="B113" s="38" t="s">
        <v>1</v>
      </c>
      <c r="C113" s="38" t="s">
        <v>16</v>
      </c>
      <c r="D113" s="58" t="s">
        <v>394</v>
      </c>
      <c r="E113" s="90" t="s">
        <v>105</v>
      </c>
    </row>
    <row r="114" spans="1:5" x14ac:dyDescent="0.2">
      <c r="A114" s="37">
        <v>1</v>
      </c>
      <c r="B114" s="109" t="s">
        <v>255</v>
      </c>
      <c r="C114" s="109" t="s">
        <v>256</v>
      </c>
      <c r="D114" s="57">
        <v>25</v>
      </c>
      <c r="E114" s="185">
        <v>2000</v>
      </c>
    </row>
    <row r="115" spans="1:5" x14ac:dyDescent="0.2">
      <c r="A115" s="55">
        <v>2</v>
      </c>
      <c r="B115" s="108" t="s">
        <v>259</v>
      </c>
      <c r="C115" s="113" t="s">
        <v>260</v>
      </c>
      <c r="D115" s="57">
        <v>13</v>
      </c>
      <c r="E115" s="185">
        <v>1500</v>
      </c>
    </row>
    <row r="116" spans="1:5" x14ac:dyDescent="0.2">
      <c r="A116" s="37">
        <v>3</v>
      </c>
      <c r="B116" s="115" t="s">
        <v>252</v>
      </c>
      <c r="C116" s="115" t="s">
        <v>253</v>
      </c>
      <c r="D116" s="57">
        <v>10</v>
      </c>
      <c r="E116" s="185">
        <v>1450</v>
      </c>
    </row>
    <row r="117" spans="1:5" x14ac:dyDescent="0.2">
      <c r="A117" s="55">
        <v>4</v>
      </c>
      <c r="B117" s="108" t="s">
        <v>250</v>
      </c>
      <c r="C117" s="108" t="s">
        <v>251</v>
      </c>
      <c r="D117" s="57">
        <v>5</v>
      </c>
      <c r="E117" s="185">
        <v>1500</v>
      </c>
    </row>
    <row r="118" spans="1:5" x14ac:dyDescent="0.2">
      <c r="A118" s="55">
        <v>5</v>
      </c>
      <c r="B118" s="108" t="s">
        <v>263</v>
      </c>
      <c r="C118" s="109" t="s">
        <v>264</v>
      </c>
      <c r="D118" s="57">
        <v>6</v>
      </c>
      <c r="E118" s="185">
        <v>1000</v>
      </c>
    </row>
    <row r="119" spans="1:5" x14ac:dyDescent="0.2">
      <c r="A119" s="8"/>
      <c r="B119" s="19" t="s">
        <v>113</v>
      </c>
      <c r="C119" s="19"/>
      <c r="D119" s="19"/>
      <c r="E119" s="64">
        <f>SUM(E114:E118)</f>
        <v>7450</v>
      </c>
    </row>
    <row r="120" spans="1:5" x14ac:dyDescent="0.2">
      <c r="A120" s="160"/>
      <c r="B120" s="19" t="s">
        <v>114</v>
      </c>
      <c r="C120" s="19"/>
      <c r="D120" s="19"/>
      <c r="E120" s="64">
        <f>E119+E110+E92</f>
        <v>57366</v>
      </c>
    </row>
    <row r="121" spans="1:5" ht="15.75" customHeight="1" x14ac:dyDescent="0.2">
      <c r="A121" s="219" t="s">
        <v>397</v>
      </c>
      <c r="B121" s="219"/>
      <c r="C121" s="219"/>
      <c r="D121" s="219"/>
      <c r="E121" s="219"/>
    </row>
    <row r="122" spans="1:5" x14ac:dyDescent="0.2">
      <c r="A122" s="224" t="s">
        <v>400</v>
      </c>
      <c r="B122" s="224"/>
      <c r="C122" s="224"/>
      <c r="D122" s="224"/>
      <c r="E122" s="224"/>
    </row>
    <row r="123" spans="1:5" ht="21.75" x14ac:dyDescent="0.2">
      <c r="A123" s="37" t="s">
        <v>13</v>
      </c>
      <c r="B123" s="38" t="s">
        <v>1</v>
      </c>
      <c r="C123" s="38" t="s">
        <v>16</v>
      </c>
      <c r="D123" s="58" t="s">
        <v>394</v>
      </c>
      <c r="E123" s="90" t="s">
        <v>105</v>
      </c>
    </row>
    <row r="124" spans="1:5" x14ac:dyDescent="0.2">
      <c r="A124" s="37">
        <v>1</v>
      </c>
      <c r="B124" s="108" t="s">
        <v>129</v>
      </c>
      <c r="C124" s="108" t="s">
        <v>272</v>
      </c>
      <c r="D124" s="57">
        <v>36</v>
      </c>
      <c r="E124" s="185">
        <v>4000</v>
      </c>
    </row>
    <row r="125" spans="1:5" x14ac:dyDescent="0.2">
      <c r="A125" s="37">
        <v>2</v>
      </c>
      <c r="B125" s="108" t="s">
        <v>144</v>
      </c>
      <c r="C125" s="109" t="s">
        <v>271</v>
      </c>
      <c r="D125" s="57">
        <v>33</v>
      </c>
      <c r="E125" s="185">
        <v>4000</v>
      </c>
    </row>
    <row r="126" spans="1:5" ht="22.5" x14ac:dyDescent="0.2">
      <c r="A126" s="37">
        <v>3</v>
      </c>
      <c r="B126" s="113" t="s">
        <v>127</v>
      </c>
      <c r="C126" s="113" t="s">
        <v>273</v>
      </c>
      <c r="D126" s="57">
        <v>25</v>
      </c>
      <c r="E126" s="185">
        <v>4000</v>
      </c>
    </row>
    <row r="127" spans="1:5" x14ac:dyDescent="0.2">
      <c r="A127" s="37">
        <v>4</v>
      </c>
      <c r="B127" s="108" t="s">
        <v>293</v>
      </c>
      <c r="C127" s="108" t="s">
        <v>294</v>
      </c>
      <c r="D127" s="57">
        <v>15</v>
      </c>
      <c r="E127" s="185">
        <v>2950</v>
      </c>
    </row>
    <row r="128" spans="1:5" x14ac:dyDescent="0.2">
      <c r="A128" s="37">
        <v>5</v>
      </c>
      <c r="B128" s="108" t="s">
        <v>170</v>
      </c>
      <c r="C128" s="109" t="s">
        <v>311</v>
      </c>
      <c r="D128" s="57">
        <v>15</v>
      </c>
      <c r="E128" s="185">
        <v>2950</v>
      </c>
    </row>
    <row r="129" spans="1:5" x14ac:dyDescent="0.2">
      <c r="A129" s="8"/>
      <c r="B129" s="19" t="s">
        <v>398</v>
      </c>
      <c r="C129" s="19"/>
      <c r="D129" s="19"/>
      <c r="E129" s="64">
        <f>SUM(E124:E128)</f>
        <v>17900</v>
      </c>
    </row>
    <row r="130" spans="1:5" ht="15.75" customHeight="1" x14ac:dyDescent="0.2">
      <c r="A130" s="219" t="s">
        <v>397</v>
      </c>
      <c r="B130" s="219"/>
      <c r="C130" s="219"/>
      <c r="D130" s="219"/>
      <c r="E130" s="219"/>
    </row>
    <row r="131" spans="1:5" x14ac:dyDescent="0.2">
      <c r="A131" s="224" t="s">
        <v>399</v>
      </c>
      <c r="B131" s="224"/>
      <c r="C131" s="224"/>
      <c r="D131" s="224"/>
      <c r="E131" s="224"/>
    </row>
    <row r="132" spans="1:5" ht="21.75" x14ac:dyDescent="0.2">
      <c r="A132" s="37" t="s">
        <v>13</v>
      </c>
      <c r="B132" s="38" t="s">
        <v>1</v>
      </c>
      <c r="C132" s="38" t="s">
        <v>16</v>
      </c>
      <c r="D132" s="58" t="s">
        <v>394</v>
      </c>
      <c r="E132" s="90" t="s">
        <v>105</v>
      </c>
    </row>
    <row r="133" spans="1:5" x14ac:dyDescent="0.2">
      <c r="A133" s="37">
        <v>1</v>
      </c>
      <c r="B133" s="109" t="s">
        <v>198</v>
      </c>
      <c r="C133" s="109" t="s">
        <v>276</v>
      </c>
      <c r="D133" s="57">
        <v>26</v>
      </c>
      <c r="E133" s="185">
        <v>3000</v>
      </c>
    </row>
    <row r="134" spans="1:5" x14ac:dyDescent="0.2">
      <c r="A134" s="37">
        <v>2</v>
      </c>
      <c r="B134" s="108" t="s">
        <v>54</v>
      </c>
      <c r="C134" s="108" t="s">
        <v>291</v>
      </c>
      <c r="D134" s="57">
        <v>25</v>
      </c>
      <c r="E134" s="185">
        <v>3000</v>
      </c>
    </row>
    <row r="135" spans="1:5" x14ac:dyDescent="0.2">
      <c r="A135" s="37">
        <v>3</v>
      </c>
      <c r="B135" s="109" t="s">
        <v>277</v>
      </c>
      <c r="C135" s="109" t="s">
        <v>278</v>
      </c>
      <c r="D135" s="57">
        <v>20</v>
      </c>
      <c r="E135" s="185">
        <v>3000</v>
      </c>
    </row>
    <row r="136" spans="1:5" x14ac:dyDescent="0.2">
      <c r="A136" s="37">
        <v>4</v>
      </c>
      <c r="B136" s="111" t="s">
        <v>287</v>
      </c>
      <c r="C136" s="111" t="s">
        <v>288</v>
      </c>
      <c r="D136" s="57">
        <v>20</v>
      </c>
      <c r="E136" s="185">
        <v>3000</v>
      </c>
    </row>
    <row r="137" spans="1:5" x14ac:dyDescent="0.2">
      <c r="A137" s="37">
        <v>5</v>
      </c>
      <c r="B137" s="111" t="s">
        <v>279</v>
      </c>
      <c r="C137" s="111" t="s">
        <v>280</v>
      </c>
      <c r="D137" s="57">
        <v>19</v>
      </c>
      <c r="E137" s="185">
        <v>3000</v>
      </c>
    </row>
    <row r="138" spans="1:5" ht="22.5" x14ac:dyDescent="0.2">
      <c r="A138" s="37">
        <v>6</v>
      </c>
      <c r="B138" s="108" t="s">
        <v>281</v>
      </c>
      <c r="C138" s="108" t="s">
        <v>282</v>
      </c>
      <c r="D138" s="57">
        <v>15</v>
      </c>
      <c r="E138" s="185">
        <v>3000</v>
      </c>
    </row>
    <row r="139" spans="1:5" x14ac:dyDescent="0.2">
      <c r="A139" s="37">
        <v>7</v>
      </c>
      <c r="B139" s="108" t="s">
        <v>137</v>
      </c>
      <c r="C139" s="109" t="s">
        <v>312</v>
      </c>
      <c r="D139" s="57">
        <v>10</v>
      </c>
      <c r="E139" s="185">
        <v>3000</v>
      </c>
    </row>
    <row r="140" spans="1:5" x14ac:dyDescent="0.2">
      <c r="A140" s="37">
        <v>8</v>
      </c>
      <c r="B140" s="108" t="s">
        <v>195</v>
      </c>
      <c r="C140" s="109" t="s">
        <v>310</v>
      </c>
      <c r="D140" s="57">
        <v>5</v>
      </c>
      <c r="E140" s="185">
        <v>1000</v>
      </c>
    </row>
    <row r="141" spans="1:5" x14ac:dyDescent="0.2">
      <c r="A141" s="160"/>
      <c r="B141" s="19" t="s">
        <v>402</v>
      </c>
      <c r="C141" s="19"/>
      <c r="D141" s="19"/>
      <c r="E141" s="64">
        <f>SUM(E133:E140)</f>
        <v>22000</v>
      </c>
    </row>
    <row r="142" spans="1:5" ht="15.75" customHeight="1" x14ac:dyDescent="0.2">
      <c r="A142" s="219" t="s">
        <v>397</v>
      </c>
      <c r="B142" s="219"/>
      <c r="C142" s="219"/>
      <c r="D142" s="219"/>
      <c r="E142" s="219"/>
    </row>
    <row r="143" spans="1:5" x14ac:dyDescent="0.2">
      <c r="A143" s="224" t="s">
        <v>401</v>
      </c>
      <c r="B143" s="224"/>
      <c r="C143" s="224"/>
      <c r="D143" s="224"/>
      <c r="E143" s="224"/>
    </row>
    <row r="144" spans="1:5" ht="21.75" x14ac:dyDescent="0.2">
      <c r="A144" s="37" t="s">
        <v>13</v>
      </c>
      <c r="B144" s="38" t="s">
        <v>1</v>
      </c>
      <c r="C144" s="38" t="s">
        <v>16</v>
      </c>
      <c r="D144" s="38" t="s">
        <v>394</v>
      </c>
      <c r="E144" s="90" t="s">
        <v>105</v>
      </c>
    </row>
    <row r="145" spans="1:5" x14ac:dyDescent="0.2">
      <c r="A145" s="37">
        <v>1</v>
      </c>
      <c r="B145" s="108" t="s">
        <v>356</v>
      </c>
      <c r="C145" s="108" t="s">
        <v>290</v>
      </c>
      <c r="D145" s="57">
        <v>25</v>
      </c>
      <c r="E145" s="185">
        <v>1400</v>
      </c>
    </row>
    <row r="146" spans="1:5" x14ac:dyDescent="0.2">
      <c r="A146" s="37">
        <v>2</v>
      </c>
      <c r="B146" s="108" t="s">
        <v>283</v>
      </c>
      <c r="C146" s="108" t="s">
        <v>284</v>
      </c>
      <c r="D146" s="57">
        <v>23</v>
      </c>
      <c r="E146" s="185">
        <v>2000</v>
      </c>
    </row>
    <row r="147" spans="1:5" x14ac:dyDescent="0.2">
      <c r="A147" s="37">
        <v>3</v>
      </c>
      <c r="B147" s="108" t="s">
        <v>61</v>
      </c>
      <c r="C147" s="108" t="s">
        <v>266</v>
      </c>
      <c r="D147" s="57">
        <v>21</v>
      </c>
      <c r="E147" s="185">
        <v>2000</v>
      </c>
    </row>
    <row r="148" spans="1:5" x14ac:dyDescent="0.2">
      <c r="A148" s="37">
        <v>4</v>
      </c>
      <c r="B148" s="108" t="s">
        <v>307</v>
      </c>
      <c r="C148" s="109" t="s">
        <v>308</v>
      </c>
      <c r="D148" s="57">
        <v>21</v>
      </c>
      <c r="E148" s="185">
        <v>1900</v>
      </c>
    </row>
    <row r="149" spans="1:5" x14ac:dyDescent="0.2">
      <c r="A149" s="37">
        <v>5</v>
      </c>
      <c r="B149" s="108" t="s">
        <v>274</v>
      </c>
      <c r="C149" s="108" t="s">
        <v>275</v>
      </c>
      <c r="D149" s="57">
        <v>20</v>
      </c>
      <c r="E149" s="185">
        <v>2000</v>
      </c>
    </row>
    <row r="150" spans="1:5" ht="22.5" x14ac:dyDescent="0.2">
      <c r="A150" s="37">
        <v>6</v>
      </c>
      <c r="B150" s="108" t="s">
        <v>135</v>
      </c>
      <c r="C150" s="117" t="s">
        <v>304</v>
      </c>
      <c r="D150" s="57">
        <v>20</v>
      </c>
      <c r="E150" s="185">
        <v>2000</v>
      </c>
    </row>
    <row r="151" spans="1:5" x14ac:dyDescent="0.2">
      <c r="A151" s="37">
        <v>7</v>
      </c>
      <c r="B151" s="108" t="s">
        <v>64</v>
      </c>
      <c r="C151" s="109" t="s">
        <v>66</v>
      </c>
      <c r="D151" s="57">
        <v>20</v>
      </c>
      <c r="E151" s="185">
        <v>1500</v>
      </c>
    </row>
    <row r="152" spans="1:5" x14ac:dyDescent="0.2">
      <c r="A152" s="37">
        <v>8</v>
      </c>
      <c r="B152" s="108" t="s">
        <v>300</v>
      </c>
      <c r="C152" s="108" t="s">
        <v>301</v>
      </c>
      <c r="D152" s="57">
        <v>19</v>
      </c>
      <c r="E152" s="185">
        <v>2000</v>
      </c>
    </row>
    <row r="153" spans="1:5" ht="22.5" x14ac:dyDescent="0.2">
      <c r="A153" s="37">
        <v>9</v>
      </c>
      <c r="B153" s="108" t="s">
        <v>357</v>
      </c>
      <c r="C153" s="108" t="s">
        <v>296</v>
      </c>
      <c r="D153" s="57">
        <v>15</v>
      </c>
      <c r="E153" s="185">
        <v>1500</v>
      </c>
    </row>
    <row r="154" spans="1:5" x14ac:dyDescent="0.2">
      <c r="A154" s="37">
        <v>10</v>
      </c>
      <c r="B154" s="108" t="s">
        <v>65</v>
      </c>
      <c r="C154" s="108" t="s">
        <v>297</v>
      </c>
      <c r="D154" s="57">
        <v>14</v>
      </c>
      <c r="E154" s="185">
        <v>1500</v>
      </c>
    </row>
    <row r="155" spans="1:5" x14ac:dyDescent="0.2">
      <c r="A155" s="37">
        <v>11</v>
      </c>
      <c r="B155" s="108" t="s">
        <v>158</v>
      </c>
      <c r="C155" s="108" t="s">
        <v>299</v>
      </c>
      <c r="D155" s="57">
        <v>14</v>
      </c>
      <c r="E155" s="185">
        <v>1500</v>
      </c>
    </row>
    <row r="156" spans="1:5" x14ac:dyDescent="0.2">
      <c r="A156" s="37">
        <v>12</v>
      </c>
      <c r="B156" s="108" t="s">
        <v>305</v>
      </c>
      <c r="C156" s="109" t="s">
        <v>306</v>
      </c>
      <c r="D156" s="57">
        <v>14</v>
      </c>
      <c r="E156" s="185">
        <v>1500</v>
      </c>
    </row>
    <row r="157" spans="1:5" x14ac:dyDescent="0.2">
      <c r="A157" s="37">
        <v>13</v>
      </c>
      <c r="B157" s="108" t="s">
        <v>267</v>
      </c>
      <c r="C157" s="116" t="s">
        <v>268</v>
      </c>
      <c r="D157" s="57">
        <v>13</v>
      </c>
      <c r="E157" s="185">
        <v>1500</v>
      </c>
    </row>
    <row r="158" spans="1:5" ht="22.5" x14ac:dyDescent="0.2">
      <c r="A158" s="37">
        <v>14</v>
      </c>
      <c r="B158" s="108" t="s">
        <v>285</v>
      </c>
      <c r="C158" s="108" t="s">
        <v>286</v>
      </c>
      <c r="D158" s="57">
        <v>13</v>
      </c>
      <c r="E158" s="185">
        <v>1500</v>
      </c>
    </row>
    <row r="159" spans="1:5" x14ac:dyDescent="0.2">
      <c r="A159" s="37">
        <v>15</v>
      </c>
      <c r="B159" s="108" t="s">
        <v>51</v>
      </c>
      <c r="C159" s="108" t="s">
        <v>298</v>
      </c>
      <c r="D159" s="57">
        <v>13</v>
      </c>
      <c r="E159" s="185">
        <v>2000</v>
      </c>
    </row>
    <row r="160" spans="1:5" x14ac:dyDescent="0.2">
      <c r="A160" s="37">
        <v>16</v>
      </c>
      <c r="B160" s="108" t="s">
        <v>302</v>
      </c>
      <c r="C160" s="108" t="s">
        <v>303</v>
      </c>
      <c r="D160" s="57">
        <v>13</v>
      </c>
      <c r="E160" s="185">
        <v>1500</v>
      </c>
    </row>
    <row r="161" spans="1:7" ht="22.5" x14ac:dyDescent="0.2">
      <c r="A161" s="37">
        <v>17</v>
      </c>
      <c r="B161" s="108" t="s">
        <v>269</v>
      </c>
      <c r="C161" s="108" t="s">
        <v>270</v>
      </c>
      <c r="D161" s="57">
        <v>10</v>
      </c>
      <c r="E161" s="185">
        <v>1500</v>
      </c>
    </row>
    <row r="162" spans="1:7" x14ac:dyDescent="0.2">
      <c r="A162" s="37">
        <v>18</v>
      </c>
      <c r="B162" s="108" t="s">
        <v>55</v>
      </c>
      <c r="C162" s="108" t="s">
        <v>292</v>
      </c>
      <c r="D162" s="57">
        <v>10</v>
      </c>
      <c r="E162" s="185">
        <v>1600</v>
      </c>
    </row>
    <row r="163" spans="1:7" x14ac:dyDescent="0.2">
      <c r="A163" s="37">
        <v>19</v>
      </c>
      <c r="B163" s="108" t="s">
        <v>193</v>
      </c>
      <c r="C163" s="109" t="s">
        <v>309</v>
      </c>
      <c r="D163" s="57">
        <v>3</v>
      </c>
      <c r="E163" s="185">
        <v>1000</v>
      </c>
    </row>
    <row r="164" spans="1:7" x14ac:dyDescent="0.2">
      <c r="A164" s="160"/>
      <c r="B164" s="19" t="s">
        <v>403</v>
      </c>
      <c r="C164" s="19"/>
      <c r="D164" s="19"/>
      <c r="E164" s="64">
        <f>SUM(E145:E163)</f>
        <v>31400</v>
      </c>
    </row>
    <row r="165" spans="1:7" x14ac:dyDescent="0.2">
      <c r="A165" s="179"/>
      <c r="B165" s="19" t="s">
        <v>404</v>
      </c>
      <c r="C165" s="19"/>
      <c r="D165" s="19"/>
      <c r="E165" s="64">
        <f>E164+E141+E129</f>
        <v>71300</v>
      </c>
    </row>
    <row r="166" spans="1:7" ht="11.25" customHeight="1" x14ac:dyDescent="0.2">
      <c r="A166" s="218" t="s">
        <v>405</v>
      </c>
      <c r="B166" s="218"/>
      <c r="C166" s="218"/>
      <c r="D166" s="218"/>
      <c r="E166" s="218"/>
    </row>
    <row r="167" spans="1:7" ht="21.75" x14ac:dyDescent="0.2">
      <c r="A167" s="57" t="s">
        <v>13</v>
      </c>
      <c r="B167" s="58" t="s">
        <v>36</v>
      </c>
      <c r="C167" s="58" t="s">
        <v>16</v>
      </c>
      <c r="D167" s="58" t="s">
        <v>394</v>
      </c>
      <c r="E167" s="90" t="s">
        <v>105</v>
      </c>
    </row>
    <row r="168" spans="1:7" x14ac:dyDescent="0.2">
      <c r="A168" s="37">
        <v>1</v>
      </c>
      <c r="B168" s="108" t="s">
        <v>314</v>
      </c>
      <c r="C168" s="108" t="s">
        <v>315</v>
      </c>
      <c r="D168" s="19">
        <v>10</v>
      </c>
      <c r="E168" s="185">
        <v>25000</v>
      </c>
    </row>
    <row r="169" spans="1:7" x14ac:dyDescent="0.2">
      <c r="A169" s="55">
        <v>2</v>
      </c>
      <c r="B169" s="108" t="s">
        <v>339</v>
      </c>
      <c r="C169" s="108" t="s">
        <v>358</v>
      </c>
      <c r="D169" s="19">
        <v>10</v>
      </c>
      <c r="E169" s="185">
        <v>12000</v>
      </c>
    </row>
    <row r="170" spans="1:7" x14ac:dyDescent="0.2">
      <c r="A170" s="37">
        <v>3</v>
      </c>
      <c r="B170" s="109" t="s">
        <v>316</v>
      </c>
      <c r="C170" s="109" t="s">
        <v>317</v>
      </c>
      <c r="D170" s="19">
        <v>8</v>
      </c>
      <c r="E170" s="185">
        <v>8000</v>
      </c>
    </row>
    <row r="171" spans="1:7" ht="24.75" customHeight="1" x14ac:dyDescent="0.2">
      <c r="A171" s="8"/>
      <c r="B171" s="70" t="s">
        <v>406</v>
      </c>
      <c r="C171" s="71"/>
      <c r="D171" s="71"/>
      <c r="E171" s="64">
        <f>SUM(E168:E170)</f>
        <v>45000</v>
      </c>
      <c r="G171" s="59"/>
    </row>
    <row r="172" spans="1:7" ht="21.75" customHeight="1" x14ac:dyDescent="0.2">
      <c r="A172" s="8"/>
      <c r="B172" s="70" t="s">
        <v>407</v>
      </c>
      <c r="C172" s="71"/>
      <c r="D172" s="71"/>
      <c r="E172" s="64">
        <f>E171+E165+E120+E74+E61+E18</f>
        <v>493680</v>
      </c>
      <c r="G172" s="59"/>
    </row>
    <row r="173" spans="1:7" ht="24" customHeight="1" x14ac:dyDescent="0.2">
      <c r="A173" s="56"/>
      <c r="B173" s="36"/>
      <c r="C173" s="36"/>
      <c r="D173" s="36"/>
    </row>
    <row r="174" spans="1:7" ht="23.25" customHeight="1" x14ac:dyDescent="0.2">
      <c r="A174" s="56"/>
      <c r="B174" s="36"/>
      <c r="C174" s="36"/>
      <c r="D174" s="36"/>
    </row>
    <row r="175" spans="1:7" ht="23.25" customHeight="1" x14ac:dyDescent="0.2">
      <c r="A175" s="56"/>
      <c r="B175" s="36"/>
      <c r="C175" s="36"/>
      <c r="D175" s="36"/>
    </row>
    <row r="176" spans="1:7" ht="21" customHeight="1" x14ac:dyDescent="0.2">
      <c r="A176" s="56"/>
      <c r="B176" s="36"/>
      <c r="C176" s="36"/>
      <c r="D176" s="36"/>
    </row>
    <row r="177" spans="1:4" ht="24" customHeight="1" x14ac:dyDescent="0.2">
      <c r="A177" s="56"/>
      <c r="B177" s="36"/>
      <c r="C177" s="36"/>
      <c r="D177" s="36"/>
    </row>
    <row r="178" spans="1:4" x14ac:dyDescent="0.2">
      <c r="A178" s="56"/>
      <c r="B178" s="36"/>
      <c r="C178" s="36"/>
      <c r="D178" s="36"/>
    </row>
    <row r="179" spans="1:4" x14ac:dyDescent="0.2">
      <c r="A179" s="56"/>
      <c r="B179" s="36"/>
      <c r="C179" s="36"/>
      <c r="D179" s="36"/>
    </row>
    <row r="180" spans="1:4" x14ac:dyDescent="0.2">
      <c r="A180" s="56"/>
      <c r="B180" s="36"/>
      <c r="C180" s="36"/>
      <c r="D180" s="36"/>
    </row>
    <row r="181" spans="1:4" x14ac:dyDescent="0.2">
      <c r="A181" s="56"/>
      <c r="B181" s="36"/>
      <c r="C181" s="36"/>
      <c r="D181" s="36"/>
    </row>
    <row r="182" spans="1:4" x14ac:dyDescent="0.2">
      <c r="A182" s="56"/>
      <c r="B182" s="36"/>
      <c r="C182" s="36"/>
      <c r="D182" s="36"/>
    </row>
  </sheetData>
  <mergeCells count="26">
    <mergeCell ref="A112:E112"/>
    <mergeCell ref="A122:E122"/>
    <mergeCell ref="A42:E42"/>
    <mergeCell ref="A1:E1"/>
    <mergeCell ref="A8:E8"/>
    <mergeCell ref="A9:E9"/>
    <mergeCell ref="A19:E19"/>
    <mergeCell ref="A20:E20"/>
    <mergeCell ref="A2:E2"/>
    <mergeCell ref="A3:E3"/>
    <mergeCell ref="A166:E166"/>
    <mergeCell ref="A43:E43"/>
    <mergeCell ref="A62:E62"/>
    <mergeCell ref="A63:E63"/>
    <mergeCell ref="A69:E69"/>
    <mergeCell ref="A70:E70"/>
    <mergeCell ref="A75:E75"/>
    <mergeCell ref="A111:E111"/>
    <mergeCell ref="A121:E121"/>
    <mergeCell ref="A93:E93"/>
    <mergeCell ref="A94:E94"/>
    <mergeCell ref="A130:E130"/>
    <mergeCell ref="A131:E131"/>
    <mergeCell ref="A142:E142"/>
    <mergeCell ref="A143:E143"/>
    <mergeCell ref="A76:E76"/>
  </mergeCell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Vrhunski</vt:lpstr>
      <vt:lpstr>Kvalitetni</vt:lpstr>
      <vt:lpstr>Sport osoba sa invaliditetom</vt:lpstr>
      <vt:lpstr>Sport za sve</vt:lpstr>
      <vt:lpstr>Sportske manifestacije</vt:lpstr>
      <vt:lpstr>Sportski objekti</vt:lpstr>
      <vt:lpstr>Rang lista 2021</vt:lpstr>
      <vt:lpstr>Procenti</vt:lpstr>
      <vt:lpstr>Za odluku 2021</vt:lpstr>
      <vt:lpstr>Lista odbijenih</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User804</dc:creator>
  <cp:lastModifiedBy>User804</cp:lastModifiedBy>
  <cp:lastPrinted>2021-08-30T06:51:43Z</cp:lastPrinted>
  <dcterms:created xsi:type="dcterms:W3CDTF">2020-09-28T13:07:59Z</dcterms:created>
  <dcterms:modified xsi:type="dcterms:W3CDTF">2021-09-07T11:36:26Z</dcterms:modified>
</cp:coreProperties>
</file>